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345" windowWidth="13380" windowHeight="7770" firstSheet="4" activeTab="4"/>
  </bookViews>
  <sheets>
    <sheet name="КЭСБ_old" sheetId="1" state="hidden" r:id="rId1"/>
    <sheet name="ОЭСБ_old" sheetId="2" state="hidden" r:id="rId2"/>
    <sheet name="СЭСБ_old" sheetId="3" state="hidden" r:id="rId3"/>
    <sheet name="УЭСК_old" sheetId="4" state="hidden" r:id="rId4"/>
    <sheet name="КЭСБ" sheetId="8" r:id="rId5"/>
    <sheet name="ОЭСБ" sheetId="9" r:id="rId6"/>
    <sheet name="СЭСБ" sheetId="10" r:id="rId7"/>
    <sheet name="УЭСК" sheetId="11" r:id="rId8"/>
    <sheet name="Владимир" sheetId="12" r:id="rId9"/>
    <sheet name="Иваново" sheetId="14" r:id="rId10"/>
    <sheet name="Самара" sheetId="15" state="hidden" r:id="rId11"/>
    <sheet name="Саратов" sheetId="16" state="hidden" r:id="rId12"/>
    <sheet name="отсрочка_авансы 3 месяца" sheetId="17" state="hidden" r:id="rId13"/>
  </sheets>
  <externalReferences>
    <externalReference r:id="rId14"/>
  </externalReferences>
  <definedNames>
    <definedName name="_xlnm.Print_Area" localSheetId="6">СЭСБ!$A$1:$F$54</definedName>
  </definedNames>
  <calcPr calcId="152511"/>
</workbook>
</file>

<file path=xl/calcChain.xml><?xml version="1.0" encoding="utf-8"?>
<calcChain xmlns="http://schemas.openxmlformats.org/spreadsheetml/2006/main">
  <c r="F38" i="8" l="1"/>
  <c r="F37" i="8"/>
  <c r="F35" i="8"/>
  <c r="F29" i="8"/>
  <c r="F30" i="8"/>
  <c r="F31" i="8"/>
  <c r="F28" i="8"/>
  <c r="B19" i="8"/>
  <c r="F36" i="8" l="1"/>
  <c r="B29" i="17"/>
  <c r="B39" i="17"/>
  <c r="I39" i="17" s="1"/>
  <c r="B38" i="17"/>
  <c r="B37" i="17"/>
  <c r="B36" i="17"/>
  <c r="B34" i="17"/>
  <c r="B33" i="17"/>
  <c r="I33" i="17" s="1"/>
  <c r="B32" i="17"/>
  <c r="B31" i="17"/>
  <c r="B28" i="17"/>
  <c r="B27" i="17"/>
  <c r="B26" i="17"/>
  <c r="B25" i="17"/>
  <c r="B21" i="17"/>
  <c r="B22" i="17"/>
  <c r="B23" i="17"/>
  <c r="B20" i="17"/>
  <c r="I20" i="17" s="1"/>
  <c r="B18" i="17"/>
  <c r="I18" i="17" s="1"/>
  <c r="B17" i="17"/>
  <c r="B16" i="17"/>
  <c r="B15" i="17"/>
  <c r="B14" i="17"/>
  <c r="B10" i="17"/>
  <c r="B11" i="17"/>
  <c r="B12" i="17"/>
  <c r="B9" i="17"/>
  <c r="I9" i="17" s="1"/>
  <c r="I37" i="17"/>
  <c r="I38" i="17"/>
  <c r="I36" i="17"/>
  <c r="I32" i="17"/>
  <c r="I34" i="17"/>
  <c r="I31" i="17"/>
  <c r="I26" i="17"/>
  <c r="I27" i="17"/>
  <c r="I28" i="17"/>
  <c r="I29" i="17"/>
  <c r="I25" i="17"/>
  <c r="I21" i="17"/>
  <c r="I22" i="17"/>
  <c r="I23" i="17"/>
  <c r="I15" i="17"/>
  <c r="I16" i="17"/>
  <c r="I17" i="17"/>
  <c r="I14" i="17"/>
  <c r="I10" i="17"/>
  <c r="I11" i="17"/>
  <c r="I12" i="17"/>
  <c r="F9" i="17"/>
  <c r="J9" i="17" s="1"/>
  <c r="F39" i="17" l="1"/>
  <c r="F38" i="17"/>
  <c r="F37" i="17"/>
  <c r="F36" i="17"/>
  <c r="F34" i="17"/>
  <c r="F33" i="17"/>
  <c r="F32" i="17"/>
  <c r="F31" i="17"/>
  <c r="F23" i="17"/>
  <c r="F22" i="17"/>
  <c r="F21" i="17"/>
  <c r="F20" i="17"/>
  <c r="F29" i="17"/>
  <c r="F28" i="17"/>
  <c r="F27" i="17"/>
  <c r="F26" i="17"/>
  <c r="F25" i="17"/>
  <c r="F18" i="17"/>
  <c r="F17" i="17"/>
  <c r="F16" i="17"/>
  <c r="F15" i="17"/>
  <c r="F14" i="17"/>
  <c r="F10" i="17"/>
  <c r="F11" i="17"/>
  <c r="F12" i="17"/>
  <c r="G9" i="17"/>
  <c r="G15" i="17" l="1"/>
  <c r="J15" i="17"/>
  <c r="G25" i="17"/>
  <c r="J25" i="17"/>
  <c r="G14" i="17"/>
  <c r="J14" i="17"/>
  <c r="G16" i="17"/>
  <c r="J16" i="17"/>
  <c r="G18" i="17"/>
  <c r="J18" i="17"/>
  <c r="G26" i="17"/>
  <c r="J26" i="17"/>
  <c r="G28" i="17"/>
  <c r="J28" i="17"/>
  <c r="G20" i="17"/>
  <c r="J20" i="17"/>
  <c r="G22" i="17"/>
  <c r="J22" i="17"/>
  <c r="G31" i="17"/>
  <c r="J31" i="17"/>
  <c r="G33" i="17"/>
  <c r="J33" i="17"/>
  <c r="G36" i="17"/>
  <c r="J36" i="17"/>
  <c r="G38" i="17"/>
  <c r="J38" i="17"/>
  <c r="G17" i="17"/>
  <c r="J17" i="17"/>
  <c r="G27" i="17"/>
  <c r="J27" i="17"/>
  <c r="G29" i="17"/>
  <c r="J29" i="17"/>
  <c r="G21" i="17"/>
  <c r="J21" i="17"/>
  <c r="G23" i="17"/>
  <c r="J23" i="17"/>
  <c r="G32" i="17"/>
  <c r="J32" i="17"/>
  <c r="G34" i="17"/>
  <c r="J34" i="17"/>
  <c r="G37" i="17"/>
  <c r="J37" i="17"/>
  <c r="G39" i="17"/>
  <c r="J39" i="17"/>
  <c r="G10" i="17"/>
  <c r="J10" i="17"/>
  <c r="G11" i="17"/>
  <c r="J11" i="17"/>
  <c r="G12" i="17"/>
  <c r="J12" i="17"/>
  <c r="A1" i="16" l="1"/>
  <c r="A1" i="15"/>
  <c r="A1" i="14"/>
  <c r="A1" i="12"/>
  <c r="A1" i="11"/>
  <c r="A1" i="10"/>
  <c r="A1" i="9"/>
  <c r="B3" i="8"/>
  <c r="B28" i="8" l="1"/>
  <c r="B35" i="8"/>
  <c r="B29" i="8"/>
  <c r="B36" i="8"/>
  <c r="B30" i="8"/>
  <c r="B37" i="8"/>
  <c r="B31" i="8"/>
  <c r="B38" i="8"/>
  <c r="B18" i="8"/>
  <c r="B4" i="16"/>
  <c r="B4" i="15"/>
  <c r="B4" i="14"/>
  <c r="B4" i="12"/>
  <c r="B4" i="11"/>
  <c r="B4" i="9"/>
  <c r="B5" i="10" l="1"/>
  <c r="F12" i="10" s="1"/>
  <c r="F38" i="9"/>
  <c r="F29" i="9"/>
  <c r="B19" i="9"/>
  <c r="F28" i="9"/>
  <c r="F37" i="9"/>
  <c r="F30" i="9"/>
  <c r="F36" i="9"/>
  <c r="F31" i="9"/>
  <c r="F35" i="9"/>
  <c r="F36" i="14"/>
  <c r="F29" i="14"/>
  <c r="F39" i="14"/>
  <c r="F30" i="14"/>
  <c r="F38" i="14"/>
  <c r="F31" i="14"/>
  <c r="F37" i="14"/>
  <c r="F32" i="14"/>
  <c r="B20" i="14"/>
  <c r="F37" i="11"/>
  <c r="F30" i="11"/>
  <c r="F40" i="11"/>
  <c r="F31" i="11"/>
  <c r="F39" i="11"/>
  <c r="F38" i="11"/>
  <c r="F33" i="11"/>
  <c r="F32" i="11"/>
  <c r="B20" i="11"/>
  <c r="F36" i="12"/>
  <c r="F29" i="12"/>
  <c r="F39" i="12"/>
  <c r="F30" i="12"/>
  <c r="F38" i="12"/>
  <c r="F31" i="12"/>
  <c r="F37" i="12"/>
  <c r="F32" i="12"/>
  <c r="B20" i="12"/>
  <c r="F52" i="10"/>
  <c r="F51" i="10"/>
  <c r="B20" i="10"/>
  <c r="B43" i="10" s="1"/>
  <c r="F53" i="10" l="1"/>
  <c r="F54" i="10"/>
  <c r="F14" i="16"/>
  <c r="J14" i="16" s="1"/>
  <c r="F15" i="16"/>
  <c r="J15" i="16" s="1"/>
  <c r="F16" i="16"/>
  <c r="J16" i="16" s="1"/>
  <c r="F13" i="16"/>
  <c r="J13" i="16" s="1"/>
  <c r="F14" i="15"/>
  <c r="J14" i="15" s="1"/>
  <c r="F15" i="15"/>
  <c r="J15" i="15" s="1"/>
  <c r="F16" i="15"/>
  <c r="J16" i="15" s="1"/>
  <c r="F13" i="15"/>
  <c r="J13" i="15" s="1"/>
  <c r="B3" i="16"/>
  <c r="B3" i="15"/>
  <c r="B15" i="15" s="1"/>
  <c r="B16" i="15" l="1"/>
  <c r="B13" i="16"/>
  <c r="B15" i="16"/>
  <c r="B13" i="15"/>
  <c r="B14" i="15"/>
  <c r="B14" i="16"/>
  <c r="B16" i="16"/>
  <c r="F13" i="8"/>
  <c r="H13" i="8" s="1"/>
  <c r="F14" i="8"/>
  <c r="H14" i="8" s="1"/>
  <c r="F15" i="8"/>
  <c r="H15" i="8" s="1"/>
  <c r="F12" i="9"/>
  <c r="H12" i="9" s="1"/>
  <c r="F13" i="9"/>
  <c r="H13" i="9" s="1"/>
  <c r="F14" i="9"/>
  <c r="H14" i="9" s="1"/>
  <c r="F15" i="9"/>
  <c r="H15" i="9" s="1"/>
  <c r="F11" i="9"/>
  <c r="H11" i="9" s="1"/>
  <c r="F13" i="11"/>
  <c r="H13" i="11" s="1"/>
  <c r="F14" i="11"/>
  <c r="H14" i="11" s="1"/>
  <c r="F15" i="11"/>
  <c r="H15" i="11" s="1"/>
  <c r="F16" i="11"/>
  <c r="H16" i="11" s="1"/>
  <c r="F12" i="11"/>
  <c r="H12" i="11" s="1"/>
  <c r="F15" i="12"/>
  <c r="H15" i="12" s="1"/>
  <c r="F16" i="12"/>
  <c r="H16" i="12" s="1"/>
  <c r="F13" i="12"/>
  <c r="H13" i="12" s="1"/>
  <c r="F15" i="14"/>
  <c r="H15" i="14" s="1"/>
  <c r="F16" i="14"/>
  <c r="H16" i="14" s="1"/>
  <c r="F13" i="14"/>
  <c r="H13" i="14" s="1"/>
  <c r="B3" i="14"/>
  <c r="B3" i="12"/>
  <c r="B15" i="8"/>
  <c r="B13" i="8"/>
  <c r="B14" i="8"/>
  <c r="B36" i="14" l="1"/>
  <c r="B29" i="14"/>
  <c r="B39" i="14"/>
  <c r="B30" i="14"/>
  <c r="B38" i="14"/>
  <c r="B31" i="14"/>
  <c r="B37" i="14"/>
  <c r="B32" i="14"/>
  <c r="B19" i="14"/>
  <c r="B36" i="12"/>
  <c r="B29" i="12"/>
  <c r="B39" i="12"/>
  <c r="B30" i="12"/>
  <c r="B38" i="12"/>
  <c r="B31" i="12"/>
  <c r="B37" i="12"/>
  <c r="B32" i="12"/>
  <c r="B19" i="12"/>
  <c r="B15" i="12"/>
  <c r="B13" i="12"/>
  <c r="B14" i="14"/>
  <c r="F14" i="14"/>
  <c r="H14" i="14" s="1"/>
  <c r="B14" i="12"/>
  <c r="F14" i="12"/>
  <c r="H14" i="12" s="1"/>
  <c r="B12" i="8"/>
  <c r="F12" i="8"/>
  <c r="H12" i="8" s="1"/>
  <c r="B16" i="14"/>
  <c r="B16" i="12"/>
  <c r="B15" i="14"/>
  <c r="B13" i="14"/>
  <c r="B3" i="11"/>
  <c r="B3" i="9"/>
  <c r="B3" i="4"/>
  <c r="D12" i="4" s="1"/>
  <c r="B3" i="3"/>
  <c r="D14" i="3" s="1"/>
  <c r="B3" i="2"/>
  <c r="D14" i="2" s="1"/>
  <c r="B14" i="11" l="1"/>
  <c r="B30" i="11"/>
  <c r="B37" i="11"/>
  <c r="B33" i="11"/>
  <c r="B40" i="11"/>
  <c r="B32" i="11"/>
  <c r="B31" i="11"/>
  <c r="B38" i="11"/>
  <c r="B39" i="11"/>
  <c r="B19" i="11"/>
  <c r="B4" i="10"/>
  <c r="B12" i="10" s="1"/>
  <c r="B38" i="9"/>
  <c r="B29" i="9"/>
  <c r="B35" i="9"/>
  <c r="B28" i="9"/>
  <c r="B18" i="9"/>
  <c r="B37" i="9"/>
  <c r="B30" i="9"/>
  <c r="B36" i="9"/>
  <c r="B31" i="9"/>
  <c r="B13" i="9"/>
  <c r="B15" i="9"/>
  <c r="B12" i="9"/>
  <c r="B14" i="9"/>
  <c r="B11" i="9"/>
  <c r="B15" i="11"/>
  <c r="B13" i="11"/>
  <c r="B16" i="11"/>
  <c r="B12" i="11"/>
  <c r="D11" i="4"/>
  <c r="D13" i="4"/>
  <c r="D15" i="4"/>
  <c r="D11" i="3"/>
  <c r="D14" i="4"/>
  <c r="D13" i="3"/>
  <c r="D10" i="3"/>
  <c r="D12" i="3"/>
  <c r="D11" i="2"/>
  <c r="D13" i="2"/>
  <c r="D10" i="2"/>
  <c r="D12" i="2"/>
  <c r="B3" i="1"/>
  <c r="D14" i="1" s="1"/>
  <c r="B54" i="10" l="1"/>
  <c r="B51" i="10"/>
  <c r="B52" i="10"/>
  <c r="B53" i="10"/>
  <c r="B19" i="10"/>
  <c r="B42" i="10" s="1"/>
  <c r="D12" i="1"/>
  <c r="D11" i="1"/>
  <c r="D13" i="1"/>
  <c r="F37" i="10" l="1"/>
  <c r="B37" i="10"/>
  <c r="F38" i="10"/>
  <c r="B38" i="10"/>
  <c r="F39" i="10"/>
  <c r="B39" i="10"/>
  <c r="F36" i="10"/>
  <c r="B36" i="10"/>
  <c r="F13" i="10" l="1"/>
  <c r="B13" i="10"/>
  <c r="F15" i="10" l="1"/>
  <c r="B15" i="10"/>
  <c r="F16" i="10"/>
  <c r="B16" i="10"/>
  <c r="F14" i="10"/>
  <c r="B14" i="10"/>
  <c r="F29" i="10" l="1"/>
  <c r="B29" i="10"/>
  <c r="F32" i="10" l="1"/>
  <c r="B32" i="10"/>
  <c r="F30" i="10"/>
  <c r="B30" i="10"/>
  <c r="F31" i="10"/>
  <c r="B31" i="10"/>
</calcChain>
</file>

<file path=xl/sharedStrings.xml><?xml version="1.0" encoding="utf-8"?>
<sst xmlns="http://schemas.openxmlformats.org/spreadsheetml/2006/main" count="679" uniqueCount="34">
  <si>
    <t>ГН</t>
  </si>
  <si>
    <t>ВН</t>
  </si>
  <si>
    <t>СН1</t>
  </si>
  <si>
    <t>СН2</t>
  </si>
  <si>
    <t>НН</t>
  </si>
  <si>
    <t>% ставка</t>
  </si>
  <si>
    <t>Даты платежа</t>
  </si>
  <si>
    <t>% оплаты</t>
  </si>
  <si>
    <t>Предоплата</t>
  </si>
  <si>
    <t>Оплата по факту</t>
  </si>
  <si>
    <t>Расчет фиксированных цен при оплате по факту 1 п/г 2014 г.</t>
  </si>
  <si>
    <t>100% предоплата</t>
  </si>
  <si>
    <t>С промежуточными платежами</t>
  </si>
  <si>
    <t>Ночь</t>
  </si>
  <si>
    <t>День</t>
  </si>
  <si>
    <t>БАЗА</t>
  </si>
  <si>
    <t>Зонники</t>
  </si>
  <si>
    <t>% ставка предоплаты</t>
  </si>
  <si>
    <t>% ставка оплаты по факту</t>
  </si>
  <si>
    <t>670-ки</t>
  </si>
  <si>
    <t>Оренбург</t>
  </si>
  <si>
    <t>Свердловск</t>
  </si>
  <si>
    <t>Удмуртия</t>
  </si>
  <si>
    <t>Владимир</t>
  </si>
  <si>
    <t>Иваново</t>
  </si>
  <si>
    <t>Киров</t>
  </si>
  <si>
    <t>Оплата через три месяца</t>
  </si>
  <si>
    <t>Δ, коп/кВтч</t>
  </si>
  <si>
    <t>Расчет фиксированных цен при оплате по факту или предоплате за три месяца</t>
  </si>
  <si>
    <t>Аванс за три месяца</t>
  </si>
  <si>
    <t>Авансы</t>
  </si>
  <si>
    <t>Отсрочка</t>
  </si>
  <si>
    <t>%</t>
  </si>
  <si>
    <t>Расчет фиксированных цен при оплате по факту и предоплате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</si>
</sst>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11">
    <xf numFmtId="0" fontId="0" fillId="0" borderId="0" xfId="0"/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3" xfId="0" applyNumberFormat="1" applyBorder="1"/>
    <xf numFmtId="0" fontId="0" fillId="0" borderId="3" xfId="0" applyBorder="1"/>
    <xf numFmtId="3" fontId="0" fillId="0" borderId="3" xfId="0" applyNumberFormat="1" applyFill="1" applyBorder="1"/>
    <xf numFmtId="3" fontId="0" fillId="0" borderId="5" xfId="0" applyNumberFormat="1" applyFill="1" applyBorder="1"/>
    <xf numFmtId="0" fontId="0" fillId="0" borderId="8" xfId="0" applyBorder="1" applyAlignment="1">
      <alignment horizontal="center"/>
    </xf>
    <xf numFmtId="9" fontId="0" fillId="0" borderId="8" xfId="0" applyNumberFormat="1" applyBorder="1"/>
    <xf numFmtId="3" fontId="0" fillId="3" borderId="8" xfId="0" applyNumberFormat="1" applyFill="1" applyBorder="1"/>
    <xf numFmtId="3" fontId="0" fillId="3" borderId="9" xfId="0" applyNumberFormat="1" applyFill="1" applyBorder="1"/>
    <xf numFmtId="0" fontId="2" fillId="0" borderId="6" xfId="0" applyFont="1" applyBorder="1" applyAlignment="1">
      <alignment horizontal="left" indent="2"/>
    </xf>
    <xf numFmtId="0" fontId="2" fillId="0" borderId="7" xfId="0" applyFont="1" applyBorder="1" applyAlignment="1">
      <alignment horizontal="left" indent="2"/>
    </xf>
    <xf numFmtId="0" fontId="2" fillId="0" borderId="2" xfId="0" applyFont="1" applyBorder="1" applyAlignment="1">
      <alignment horizontal="left" indent="2"/>
    </xf>
    <xf numFmtId="0" fontId="2" fillId="0" borderId="4" xfId="0" applyFont="1" applyBorder="1" applyAlignment="1">
      <alignment horizontal="left" indent="2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4" fillId="0" borderId="2" xfId="0" applyNumberFormat="1" applyFont="1" applyBorder="1"/>
    <xf numFmtId="14" fontId="4" fillId="0" borderId="6" xfId="0" applyNumberFormat="1" applyFont="1" applyBorder="1"/>
    <xf numFmtId="4" fontId="0" fillId="0" borderId="0" xfId="0" applyNumberFormat="1"/>
    <xf numFmtId="10" fontId="0" fillId="4" borderId="11" xfId="0" applyNumberFormat="1" applyFill="1" applyBorder="1"/>
    <xf numFmtId="3" fontId="0" fillId="5" borderId="25" xfId="0" applyNumberFormat="1" applyFill="1" applyBorder="1" applyAlignment="1">
      <alignment vertical="center"/>
    </xf>
    <xf numFmtId="3" fontId="0" fillId="6" borderId="3" xfId="0" applyNumberFormat="1" applyFill="1" applyBorder="1"/>
    <xf numFmtId="3" fontId="0" fillId="6" borderId="5" xfId="0" applyNumberFormat="1" applyFill="1" applyBorder="1"/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0" fillId="4" borderId="25" xfId="0" applyNumberFormat="1" applyFill="1" applyBorder="1"/>
    <xf numFmtId="0" fontId="0" fillId="0" borderId="25" xfId="0" applyBorder="1" applyAlignment="1"/>
    <xf numFmtId="14" fontId="4" fillId="0" borderId="25" xfId="0" applyNumberFormat="1" applyFont="1" applyBorder="1"/>
    <xf numFmtId="9" fontId="0" fillId="0" borderId="25" xfId="0" applyNumberFormat="1" applyBorder="1"/>
    <xf numFmtId="0" fontId="0" fillId="0" borderId="25" xfId="0" applyBorder="1"/>
    <xf numFmtId="0" fontId="0" fillId="2" borderId="25" xfId="0" applyFill="1" applyBorder="1" applyAlignment="1"/>
    <xf numFmtId="0" fontId="2" fillId="0" borderId="25" xfId="0" applyFont="1" applyBorder="1" applyAlignment="1">
      <alignment horizontal="left" indent="2"/>
    </xf>
    <xf numFmtId="3" fontId="0" fillId="3" borderId="25" xfId="0" applyNumberFormat="1" applyFill="1" applyBorder="1"/>
    <xf numFmtId="3" fontId="0" fillId="0" borderId="25" xfId="0" applyNumberFormat="1" applyFill="1" applyBorder="1"/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5" fillId="0" borderId="25" xfId="0" applyNumberFormat="1" applyFont="1" applyBorder="1"/>
    <xf numFmtId="0" fontId="1" fillId="0" borderId="0" xfId="0" applyFont="1" applyFill="1" applyBorder="1" applyAlignment="1">
      <alignment horizontal="left" indent="2"/>
    </xf>
    <xf numFmtId="3" fontId="0" fillId="0" borderId="0" xfId="0" applyNumberFormat="1"/>
    <xf numFmtId="3" fontId="0" fillId="5" borderId="25" xfId="0" applyNumberFormat="1" applyFill="1" applyBorder="1"/>
    <xf numFmtId="0" fontId="0" fillId="5" borderId="25" xfId="0" applyFill="1" applyBorder="1" applyAlignment="1">
      <alignment horizontal="center"/>
    </xf>
    <xf numFmtId="14" fontId="4" fillId="5" borderId="25" xfId="0" applyNumberFormat="1" applyFont="1" applyFill="1" applyBorder="1"/>
    <xf numFmtId="9" fontId="0" fillId="5" borderId="25" xfId="0" applyNumberFormat="1" applyFill="1" applyBorder="1"/>
    <xf numFmtId="0" fontId="0" fillId="5" borderId="25" xfId="0" applyFill="1" applyBorder="1"/>
    <xf numFmtId="0" fontId="2" fillId="5" borderId="25" xfId="0" applyFont="1" applyFill="1" applyBorder="1" applyAlignment="1">
      <alignment horizontal="left" indent="2"/>
    </xf>
    <xf numFmtId="0" fontId="0" fillId="0" borderId="25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" fillId="0" borderId="0" xfId="0" applyFont="1" applyBorder="1" applyAlignment="1"/>
    <xf numFmtId="0" fontId="1" fillId="0" borderId="23" xfId="0" applyFont="1" applyBorder="1" applyAlignment="1"/>
    <xf numFmtId="0" fontId="0" fillId="0" borderId="25" xfId="0" applyBorder="1" applyAlignment="1">
      <alignment horizontal="left"/>
    </xf>
    <xf numFmtId="0" fontId="6" fillId="0" borderId="0" xfId="0" applyFont="1" applyBorder="1" applyAlignment="1"/>
    <xf numFmtId="0" fontId="0" fillId="0" borderId="2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25" xfId="0" applyNumberFormat="1" applyBorder="1"/>
    <xf numFmtId="0" fontId="1" fillId="0" borderId="0" xfId="0" applyFont="1" applyBorder="1" applyAlignment="1">
      <alignment horizontal="center"/>
    </xf>
    <xf numFmtId="0" fontId="0" fillId="2" borderId="25" xfId="0" applyFill="1" applyBorder="1"/>
    <xf numFmtId="164" fontId="0" fillId="2" borderId="25" xfId="1" applyNumberFormat="1" applyFont="1" applyFill="1" applyBorder="1"/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5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5" borderId="25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5" borderId="0" xfId="0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62;&#1077;&#1085;&#1099;%20&#1073;&#1072;&#1079;&#1072;_&#1087;&#1086;%20&#1092;&#1072;&#1082;&#1090;&#1091;_&#1087;&#1088;&#1077;&#1076;&#1086;&#1087;&#1083;&#1072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СБ_old"/>
      <sheetName val="ОЭСБ_old"/>
      <sheetName val="СЭСБ_old"/>
      <sheetName val="УЭСК_old"/>
      <sheetName val="КЭСБ"/>
      <sheetName val="ОЭСБ"/>
      <sheetName val="СЭСБ"/>
      <sheetName val="УЭСК"/>
      <sheetName val="Владимир"/>
      <sheetName val="Иваново"/>
      <sheetName val="Самара"/>
      <sheetName val="Сара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D11">
            <v>3420</v>
          </cell>
        </row>
        <row r="12">
          <cell r="D12">
            <v>4350</v>
          </cell>
        </row>
        <row r="13">
          <cell r="D13">
            <v>4860</v>
          </cell>
        </row>
        <row r="14">
          <cell r="D14">
            <v>6110</v>
          </cell>
        </row>
      </sheetData>
      <sheetData sheetId="5" refreshError="1">
        <row r="10">
          <cell r="D10">
            <v>3740</v>
          </cell>
        </row>
        <row r="11">
          <cell r="D11">
            <v>3770</v>
          </cell>
        </row>
        <row r="12">
          <cell r="D12">
            <v>4410</v>
          </cell>
        </row>
        <row r="13">
          <cell r="D13">
            <v>4910</v>
          </cell>
        </row>
        <row r="14">
          <cell r="D14">
            <v>5660</v>
          </cell>
        </row>
      </sheetData>
      <sheetData sheetId="6" refreshError="1"/>
      <sheetData sheetId="7" refreshError="1">
        <row r="11">
          <cell r="D11">
            <v>2960</v>
          </cell>
        </row>
        <row r="12">
          <cell r="D12">
            <v>3380</v>
          </cell>
        </row>
        <row r="13">
          <cell r="D13">
            <v>3900</v>
          </cell>
        </row>
        <row r="14">
          <cell r="D14">
            <v>4240</v>
          </cell>
        </row>
        <row r="15">
          <cell r="D15">
            <v>4930</v>
          </cell>
        </row>
      </sheetData>
      <sheetData sheetId="8" refreshError="1">
        <row r="12">
          <cell r="D12">
            <v>3830</v>
          </cell>
        </row>
        <row r="13">
          <cell r="D13">
            <v>4210</v>
          </cell>
        </row>
        <row r="14">
          <cell r="D14">
            <v>4560</v>
          </cell>
        </row>
        <row r="15">
          <cell r="D15">
            <v>5430</v>
          </cell>
        </row>
      </sheetData>
      <sheetData sheetId="9" refreshError="1">
        <row r="12">
          <cell r="D12">
            <v>3670</v>
          </cell>
        </row>
        <row r="13">
          <cell r="D13">
            <v>4100</v>
          </cell>
        </row>
        <row r="14">
          <cell r="D14">
            <v>5190</v>
          </cell>
        </row>
        <row r="15">
          <cell r="D15">
            <v>5950</v>
          </cell>
        </row>
      </sheetData>
      <sheetData sheetId="10" refreshError="1">
        <row r="12">
          <cell r="D12">
            <v>3700</v>
          </cell>
        </row>
        <row r="13">
          <cell r="D13">
            <v>4310</v>
          </cell>
        </row>
        <row r="14">
          <cell r="D14">
            <v>5110</v>
          </cell>
        </row>
        <row r="15">
          <cell r="D15">
            <v>6210</v>
          </cell>
        </row>
      </sheetData>
      <sheetData sheetId="11" refreshError="1">
        <row r="12">
          <cell r="D12">
            <v>3420</v>
          </cell>
        </row>
        <row r="13">
          <cell r="D13">
            <v>3910</v>
          </cell>
        </row>
        <row r="14">
          <cell r="D14">
            <v>5030</v>
          </cell>
        </row>
        <row r="15">
          <cell r="D15">
            <v>5210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14" sqref="D14"/>
    </sheetView>
  </sheetViews>
  <sheetFormatPr defaultRowHeight="15" x14ac:dyDescent="0.25"/>
  <cols>
    <col min="1" max="1" width="15.7109375" customWidth="1"/>
    <col min="2" max="2" width="12.7109375" customWidth="1"/>
    <col min="3" max="3" width="15.7109375" customWidth="1"/>
    <col min="4" max="4" width="12.7109375" customWidth="1"/>
  </cols>
  <sheetData>
    <row r="1" spans="1:7" x14ac:dyDescent="0.25">
      <c r="A1" s="73" t="s">
        <v>10</v>
      </c>
      <c r="B1" s="74"/>
      <c r="C1" s="74"/>
      <c r="D1" s="74"/>
    </row>
    <row r="2" spans="1:7" ht="15.75" thickBot="1" x14ac:dyDescent="0.3">
      <c r="A2" s="18"/>
      <c r="B2" s="19"/>
      <c r="C2" s="19"/>
      <c r="D2" s="19"/>
    </row>
    <row r="3" spans="1:7" x14ac:dyDescent="0.25">
      <c r="A3" s="4" t="s">
        <v>5</v>
      </c>
      <c r="B3" s="23">
        <f>8%+8.25%</f>
        <v>0.16250000000000001</v>
      </c>
      <c r="C3" s="75"/>
      <c r="D3" s="76"/>
    </row>
    <row r="4" spans="1:7" x14ac:dyDescent="0.25">
      <c r="A4" s="65" t="s">
        <v>8</v>
      </c>
      <c r="B4" s="66"/>
      <c r="C4" s="67" t="s">
        <v>9</v>
      </c>
      <c r="D4" s="68"/>
    </row>
    <row r="5" spans="1:7" x14ac:dyDescent="0.25">
      <c r="A5" s="2" t="s">
        <v>6</v>
      </c>
      <c r="B5" s="10" t="s">
        <v>7</v>
      </c>
      <c r="C5" s="3" t="s">
        <v>6</v>
      </c>
      <c r="D5" s="5" t="s">
        <v>7</v>
      </c>
    </row>
    <row r="6" spans="1:7" x14ac:dyDescent="0.25">
      <c r="A6" s="20">
        <v>41435</v>
      </c>
      <c r="B6" s="11">
        <v>0.3</v>
      </c>
      <c r="C6" s="21">
        <v>41470</v>
      </c>
      <c r="D6" s="6">
        <v>1</v>
      </c>
    </row>
    <row r="7" spans="1:7" x14ac:dyDescent="0.25">
      <c r="A7" s="20">
        <v>41450</v>
      </c>
      <c r="B7" s="11">
        <v>0.4</v>
      </c>
      <c r="C7" s="1"/>
      <c r="D7" s="7"/>
    </row>
    <row r="8" spans="1:7" x14ac:dyDescent="0.25">
      <c r="A8" s="20">
        <v>41473</v>
      </c>
      <c r="B8" s="11">
        <v>0.3</v>
      </c>
      <c r="C8" s="1"/>
      <c r="D8" s="7"/>
    </row>
    <row r="9" spans="1:7" ht="8.25" customHeight="1" x14ac:dyDescent="0.25">
      <c r="A9" s="69"/>
      <c r="B9" s="70"/>
      <c r="C9" s="71"/>
      <c r="D9" s="72"/>
    </row>
    <row r="10" spans="1:7" x14ac:dyDescent="0.25">
      <c r="A10" s="16" t="s">
        <v>0</v>
      </c>
      <c r="B10" s="12"/>
      <c r="C10" s="14" t="s">
        <v>0</v>
      </c>
      <c r="D10" s="8"/>
      <c r="F10" s="22"/>
      <c r="G10" s="22"/>
    </row>
    <row r="11" spans="1:7" x14ac:dyDescent="0.25">
      <c r="A11" s="16" t="s">
        <v>1</v>
      </c>
      <c r="B11" s="12">
        <v>3390</v>
      </c>
      <c r="C11" s="14" t="s">
        <v>1</v>
      </c>
      <c r="D11" s="8">
        <f>ROUND(B11+$B$6*B11*($C$6-$A$6)/365*$B$3+B11*$B$7*($C$6-$A$7)/365*$B$3+B11*$B$8*($C$6-$A$8)/365*$B$3,-1)</f>
        <v>3420</v>
      </c>
    </row>
    <row r="12" spans="1:7" x14ac:dyDescent="0.25">
      <c r="A12" s="16" t="s">
        <v>2</v>
      </c>
      <c r="B12" s="12">
        <v>4310</v>
      </c>
      <c r="C12" s="14" t="s">
        <v>2</v>
      </c>
      <c r="D12" s="8">
        <f>ROUND(B12+$B$6*B12*($C$6-$A$6)/365*$B$3+B12*$B$7*($C$6-$A$7)/365*$B$3+B12*$B$8*($C$6-$A$8)/365*$B$3,-1)</f>
        <v>4340</v>
      </c>
    </row>
    <row r="13" spans="1:7" x14ac:dyDescent="0.25">
      <c r="A13" s="16" t="s">
        <v>3</v>
      </c>
      <c r="B13" s="12">
        <v>4810</v>
      </c>
      <c r="C13" s="14" t="s">
        <v>3</v>
      </c>
      <c r="D13" s="8">
        <f>ROUND(B13+$B$6*B13*($C$6-$A$6)/365*$B$3+B13*$B$7*($C$6-$A$7)/365*$B$3+B13*$B$8*($C$6-$A$8)/365*$B$3,-1)</f>
        <v>4850</v>
      </c>
    </row>
    <row r="14" spans="1:7" ht="15.75" thickBot="1" x14ac:dyDescent="0.3">
      <c r="A14" s="17" t="s">
        <v>4</v>
      </c>
      <c r="B14" s="13">
        <v>6050</v>
      </c>
      <c r="C14" s="15" t="s">
        <v>4</v>
      </c>
      <c r="D14" s="9">
        <f>ROUND(B14+$B$6*B14*($C$6-$A$6)/365*$B$3+B14*$B$7*($C$6-$A$7)/365*$B$3+B14*$B$8*($C$6-$A$8)/365*$B$3,-1)</f>
        <v>6100</v>
      </c>
    </row>
  </sheetData>
  <mergeCells count="6">
    <mergeCell ref="A4:B4"/>
    <mergeCell ref="C4:D4"/>
    <mergeCell ref="A9:B9"/>
    <mergeCell ref="C9:D9"/>
    <mergeCell ref="A1:D1"/>
    <mergeCell ref="C3:D3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topLeftCell="A20" zoomScaleNormal="100" zoomScaleSheetLayoutView="100" workbookViewId="0">
      <selection activeCell="D27" sqref="D27:D39"/>
    </sheetView>
  </sheetViews>
  <sheetFormatPr defaultRowHeight="15" x14ac:dyDescent="0.25"/>
  <cols>
    <col min="1" max="1" width="25" customWidth="1"/>
    <col min="2" max="2" width="13.140625" customWidth="1"/>
    <col min="3" max="3" width="14.85546875" customWidth="1"/>
    <col min="4" max="4" width="13.140625" customWidth="1"/>
    <col min="5" max="5" width="14.85546875" customWidth="1"/>
    <col min="6" max="6" width="13.140625" customWidth="1"/>
    <col min="7" max="7" width="15" customWidth="1"/>
    <col min="8" max="8" width="0" hidden="1" customWidth="1"/>
  </cols>
  <sheetData>
    <row r="1" spans="1:8" x14ac:dyDescent="0.25">
      <c r="A1" s="79" t="str">
        <f>КЭСБ!A1</f>
        <v>Расчет фиксированных цен при оплате по факту и предоплате 2019 год</v>
      </c>
      <c r="B1" s="79"/>
      <c r="C1" s="79"/>
      <c r="D1" s="79"/>
      <c r="E1" s="79"/>
      <c r="F1" s="79"/>
    </row>
    <row r="2" spans="1:8" x14ac:dyDescent="0.25">
      <c r="A2" s="64" t="s">
        <v>24</v>
      </c>
      <c r="D2" s="28"/>
      <c r="E2" s="28"/>
      <c r="F2" s="28"/>
    </row>
    <row r="3" spans="1:8" x14ac:dyDescent="0.25">
      <c r="A3" s="53" t="s">
        <v>17</v>
      </c>
      <c r="B3" s="29">
        <f>КЭСБ!B3</f>
        <v>0.1</v>
      </c>
      <c r="C3" s="33"/>
      <c r="D3" s="33"/>
      <c r="E3" s="30"/>
      <c r="F3" s="30"/>
    </row>
    <row r="4" spans="1:8" x14ac:dyDescent="0.25">
      <c r="A4" s="53" t="s">
        <v>18</v>
      </c>
      <c r="B4" s="29">
        <f>КЭСБ!B4</f>
        <v>0.2</v>
      </c>
      <c r="C4" s="33"/>
      <c r="D4" s="33"/>
      <c r="E4" s="30"/>
      <c r="F4" s="30"/>
    </row>
    <row r="5" spans="1:8" ht="32.25" customHeight="1" x14ac:dyDescent="0.25">
      <c r="A5" s="80" t="s">
        <v>11</v>
      </c>
      <c r="B5" s="80"/>
      <c r="C5" s="83" t="s">
        <v>12</v>
      </c>
      <c r="D5" s="83"/>
      <c r="E5" s="84" t="s">
        <v>9</v>
      </c>
      <c r="F5" s="84"/>
    </row>
    <row r="6" spans="1:8" x14ac:dyDescent="0.25">
      <c r="A6" s="44" t="s">
        <v>6</v>
      </c>
      <c r="B6" s="44" t="s">
        <v>7</v>
      </c>
      <c r="C6" s="49" t="s">
        <v>6</v>
      </c>
      <c r="D6" s="49" t="s">
        <v>7</v>
      </c>
      <c r="E6" s="49" t="s">
        <v>6</v>
      </c>
      <c r="F6" s="49" t="s">
        <v>7</v>
      </c>
    </row>
    <row r="7" spans="1:8" x14ac:dyDescent="0.25">
      <c r="A7" s="45">
        <v>42005</v>
      </c>
      <c r="B7" s="46">
        <v>1</v>
      </c>
      <c r="C7" s="31">
        <v>42014</v>
      </c>
      <c r="D7" s="32">
        <v>0.3</v>
      </c>
      <c r="E7" s="31">
        <v>42050</v>
      </c>
      <c r="F7" s="32">
        <v>1</v>
      </c>
    </row>
    <row r="8" spans="1:8" x14ac:dyDescent="0.25">
      <c r="A8" s="47"/>
      <c r="B8" s="47"/>
      <c r="C8" s="31">
        <v>42029</v>
      </c>
      <c r="D8" s="32">
        <v>0.4</v>
      </c>
      <c r="E8" s="33"/>
      <c r="F8" s="33"/>
    </row>
    <row r="9" spans="1:8" x14ac:dyDescent="0.25">
      <c r="A9" s="47"/>
      <c r="B9" s="47"/>
      <c r="C9" s="31">
        <v>42053</v>
      </c>
      <c r="D9" s="32">
        <v>0.3</v>
      </c>
      <c r="E9" s="33"/>
      <c r="F9" s="33"/>
    </row>
    <row r="10" spans="1:8" x14ac:dyDescent="0.25">
      <c r="A10" s="47"/>
      <c r="B10" s="47"/>
      <c r="C10" s="31"/>
      <c r="D10" s="32"/>
      <c r="E10" s="33"/>
      <c r="F10" s="33"/>
    </row>
    <row r="11" spans="1:8" ht="8.25" customHeight="1" x14ac:dyDescent="0.25">
      <c r="A11" s="44"/>
      <c r="B11" s="44"/>
      <c r="C11" s="34"/>
      <c r="D11" s="34"/>
      <c r="E11" s="34"/>
      <c r="F11" s="34"/>
    </row>
    <row r="12" spans="1:8" x14ac:dyDescent="0.25">
      <c r="A12" s="48" t="s">
        <v>0</v>
      </c>
      <c r="B12" s="43"/>
      <c r="C12" s="35" t="s">
        <v>0</v>
      </c>
      <c r="D12" s="36"/>
      <c r="E12" s="35" t="s">
        <v>0</v>
      </c>
      <c r="F12" s="37"/>
      <c r="G12" s="22"/>
    </row>
    <row r="13" spans="1:8" x14ac:dyDescent="0.25">
      <c r="A13" s="48" t="s">
        <v>1</v>
      </c>
      <c r="B13" s="43">
        <f>ROUND((D13*(1+($B$3/365)*(($D$7*($A$7-$C$7))+($D$8*($A$7-$C$8))+($D$9*($A$7-$C$9))))),-1)</f>
        <v>5270</v>
      </c>
      <c r="C13" s="35" t="s">
        <v>1</v>
      </c>
      <c r="D13" s="36">
        <v>5310</v>
      </c>
      <c r="E13" s="35" t="s">
        <v>1</v>
      </c>
      <c r="F13" s="37">
        <f>ROUND((D13*(1+($B$4/365)*(($D$7*($E$7-$C$7))+($D$8*($E$7-$C$8))+($D$9*($E$7-$C$9))))),-1)</f>
        <v>5360</v>
      </c>
      <c r="H13">
        <f>(F13-[1]Иваново!D12)/10</f>
        <v>169</v>
      </c>
    </row>
    <row r="14" spans="1:8" x14ac:dyDescent="0.25">
      <c r="A14" s="48" t="s">
        <v>2</v>
      </c>
      <c r="B14" s="43">
        <f>ROUND((D14*(1+($B$3/365)*(($D$7*($A$7-$C$7))+($D$8*($A$7-$C$8))+($D$9*($A$7-$C$9))))),-1)</f>
        <v>5890</v>
      </c>
      <c r="C14" s="35" t="s">
        <v>2</v>
      </c>
      <c r="D14" s="36">
        <v>5930</v>
      </c>
      <c r="E14" s="35" t="s">
        <v>2</v>
      </c>
      <c r="F14" s="37">
        <f>ROUND((D14*(1+($B$4/365)*(($D$7*($E$7-$C$7))+($D$8*($E$7-$C$8))+($D$9*($E$7-$C$9))))),-1)</f>
        <v>5990</v>
      </c>
      <c r="H14">
        <f>(F14-[1]Иваново!D13)/10</f>
        <v>189</v>
      </c>
    </row>
    <row r="15" spans="1:8" x14ac:dyDescent="0.25">
      <c r="A15" s="48" t="s">
        <v>3</v>
      </c>
      <c r="B15" s="43">
        <f>ROUND((D15*(1+($B$3/365)*(($D$7*($A$7-$C$7))+($D$8*($A$7-$C$8))+($D$9*($A$7-$C$9))))),-1)</f>
        <v>7450</v>
      </c>
      <c r="C15" s="35" t="s">
        <v>3</v>
      </c>
      <c r="D15" s="36">
        <v>7500</v>
      </c>
      <c r="E15" s="35" t="s">
        <v>3</v>
      </c>
      <c r="F15" s="37">
        <f>ROUND((D15*(1+($B$4/365)*(($D$7*($E$7-$C$7))+($D$8*($E$7-$C$8))+($D$9*($E$7-$C$9))))),-1)</f>
        <v>7580</v>
      </c>
      <c r="H15">
        <f>(F15-[1]Иваново!D14)/10</f>
        <v>239</v>
      </c>
    </row>
    <row r="16" spans="1:8" x14ac:dyDescent="0.25">
      <c r="A16" s="48" t="s">
        <v>4</v>
      </c>
      <c r="B16" s="43">
        <f>ROUND((D16*(1+($B$3/365)*(($D$7*($A$7-$C$7))+($D$8*($A$7-$C$8))+($D$9*($A$7-$C$9))))),-1)</f>
        <v>8530</v>
      </c>
      <c r="C16" s="35" t="s">
        <v>4</v>
      </c>
      <c r="D16" s="36">
        <v>8590</v>
      </c>
      <c r="E16" s="35" t="s">
        <v>4</v>
      </c>
      <c r="F16" s="37">
        <f>ROUND((D16*(1+($B$4/365)*(($D$7*($E$7-$C$7))+($D$8*($E$7-$C$8))+($D$9*($E$7-$C$9))))),-1)</f>
        <v>8680</v>
      </c>
      <c r="H16">
        <f>(F16-[1]Иваново!D15)/10</f>
        <v>273</v>
      </c>
    </row>
    <row r="18" spans="1:6" x14ac:dyDescent="0.25">
      <c r="A18" s="54"/>
      <c r="B18" s="54"/>
      <c r="C18" s="41" t="s">
        <v>16</v>
      </c>
      <c r="F18" s="54"/>
    </row>
    <row r="19" spans="1:6" x14ac:dyDescent="0.25">
      <c r="A19" s="53" t="s">
        <v>17</v>
      </c>
      <c r="B19" s="29">
        <f>B3</f>
        <v>0.1</v>
      </c>
      <c r="C19" s="33"/>
      <c r="D19" s="33"/>
      <c r="E19" s="82"/>
      <c r="F19" s="82"/>
    </row>
    <row r="20" spans="1:6" x14ac:dyDescent="0.25">
      <c r="A20" s="53" t="s">
        <v>18</v>
      </c>
      <c r="B20" s="29">
        <f>B4</f>
        <v>0.2</v>
      </c>
      <c r="C20" s="33"/>
      <c r="D20" s="33"/>
      <c r="E20" s="63"/>
      <c r="F20" s="63"/>
    </row>
    <row r="21" spans="1:6" x14ac:dyDescent="0.25">
      <c r="A21" s="85" t="s">
        <v>11</v>
      </c>
      <c r="B21" s="85"/>
      <c r="C21" s="86" t="s">
        <v>12</v>
      </c>
      <c r="D21" s="86"/>
      <c r="E21" s="87" t="s">
        <v>9</v>
      </c>
      <c r="F21" s="87"/>
    </row>
    <row r="22" spans="1:6" x14ac:dyDescent="0.25">
      <c r="A22" s="63" t="s">
        <v>6</v>
      </c>
      <c r="B22" s="63" t="s">
        <v>7</v>
      </c>
      <c r="C22" s="63" t="s">
        <v>6</v>
      </c>
      <c r="D22" s="63" t="s">
        <v>7</v>
      </c>
      <c r="E22" s="63" t="s">
        <v>6</v>
      </c>
      <c r="F22" s="63" t="s">
        <v>7</v>
      </c>
    </row>
    <row r="23" spans="1:6" x14ac:dyDescent="0.25">
      <c r="A23" s="31">
        <v>42005</v>
      </c>
      <c r="B23" s="32">
        <v>1</v>
      </c>
      <c r="C23" s="31">
        <v>42014</v>
      </c>
      <c r="D23" s="32">
        <v>0.3</v>
      </c>
      <c r="E23" s="31">
        <v>42050</v>
      </c>
      <c r="F23" s="32">
        <v>1</v>
      </c>
    </row>
    <row r="24" spans="1:6" x14ac:dyDescent="0.25">
      <c r="A24" s="33"/>
      <c r="B24" s="33"/>
      <c r="C24" s="31">
        <v>42029</v>
      </c>
      <c r="D24" s="32">
        <v>0.4</v>
      </c>
      <c r="E24" s="33"/>
      <c r="F24" s="33"/>
    </row>
    <row r="25" spans="1:6" x14ac:dyDescent="0.25">
      <c r="A25" s="33"/>
      <c r="B25" s="33"/>
      <c r="C25" s="31">
        <v>42053</v>
      </c>
      <c r="D25" s="32">
        <v>0.3</v>
      </c>
      <c r="E25" s="33"/>
      <c r="F25" s="33"/>
    </row>
    <row r="26" spans="1:6" x14ac:dyDescent="0.25">
      <c r="A26" s="81"/>
      <c r="B26" s="81"/>
      <c r="C26" s="81"/>
      <c r="D26" s="81"/>
      <c r="E26" s="81"/>
      <c r="F26" s="81"/>
    </row>
    <row r="27" spans="1:6" ht="15.75" x14ac:dyDescent="0.25">
      <c r="A27" s="33"/>
      <c r="B27" s="33"/>
      <c r="C27" s="40" t="s">
        <v>13</v>
      </c>
      <c r="D27" s="46"/>
      <c r="E27" s="33"/>
      <c r="F27" s="33"/>
    </row>
    <row r="28" spans="1:6" x14ac:dyDescent="0.25">
      <c r="A28" s="35" t="s">
        <v>0</v>
      </c>
      <c r="B28" s="37"/>
      <c r="C28" s="35" t="s">
        <v>0</v>
      </c>
      <c r="D28" s="43"/>
      <c r="E28" s="35" t="s">
        <v>0</v>
      </c>
      <c r="F28" s="37"/>
    </row>
    <row r="29" spans="1:6" x14ac:dyDescent="0.25">
      <c r="A29" s="35" t="s">
        <v>1</v>
      </c>
      <c r="B29" s="43">
        <f>ROUND((D29*(1+($B$3/365)*(($D$7*($A$7-$C$7))+($D$8*($A$7-$C$8))+($D$9*($A$7-$C$9))))),-1)</f>
        <v>4630</v>
      </c>
      <c r="C29" s="35" t="s">
        <v>1</v>
      </c>
      <c r="D29" s="24">
        <v>4660</v>
      </c>
      <c r="E29" s="35" t="s">
        <v>1</v>
      </c>
      <c r="F29" s="37">
        <f>ROUND((D29*(1+($B$4/365)*(($D$7*($E$7-$C$7))+($D$8*($E$7-$C$8))+($D$9*($E$7-$C$9))))),-1)</f>
        <v>4710</v>
      </c>
    </row>
    <row r="30" spans="1:6" x14ac:dyDescent="0.25">
      <c r="A30" s="35" t="s">
        <v>2</v>
      </c>
      <c r="B30" s="43">
        <f t="shared" ref="B30:B32" si="0">ROUND((D30*(1+($B$3/365)*(($D$7*($A$7-$C$7))+($D$8*($A$7-$C$8))+($D$9*($A$7-$C$9))))),-1)</f>
        <v>5230</v>
      </c>
      <c r="C30" s="35" t="s">
        <v>2</v>
      </c>
      <c r="D30" s="24">
        <v>5270</v>
      </c>
      <c r="E30" s="35" t="s">
        <v>2</v>
      </c>
      <c r="F30" s="37">
        <f t="shared" ref="F30:F32" si="1">ROUND((D30*(1+($B$4/365)*(($D$7*($E$7-$C$7))+($D$8*($E$7-$C$8))+($D$9*($E$7-$C$9))))),-1)</f>
        <v>5320</v>
      </c>
    </row>
    <row r="31" spans="1:6" x14ac:dyDescent="0.25">
      <c r="A31" s="35" t="s">
        <v>3</v>
      </c>
      <c r="B31" s="43">
        <f t="shared" si="0"/>
        <v>6740</v>
      </c>
      <c r="C31" s="35" t="s">
        <v>3</v>
      </c>
      <c r="D31" s="24">
        <v>6790</v>
      </c>
      <c r="E31" s="35" t="s">
        <v>3</v>
      </c>
      <c r="F31" s="37">
        <f t="shared" si="1"/>
        <v>6860</v>
      </c>
    </row>
    <row r="32" spans="1:6" x14ac:dyDescent="0.25">
      <c r="A32" s="35" t="s">
        <v>4</v>
      </c>
      <c r="B32" s="43">
        <f t="shared" si="0"/>
        <v>7740</v>
      </c>
      <c r="C32" s="35" t="s">
        <v>4</v>
      </c>
      <c r="D32" s="24">
        <v>7800</v>
      </c>
      <c r="E32" s="35" t="s">
        <v>4</v>
      </c>
      <c r="F32" s="37">
        <f t="shared" si="1"/>
        <v>7880</v>
      </c>
    </row>
    <row r="33" spans="1:6" x14ac:dyDescent="0.25">
      <c r="D33" s="110"/>
    </row>
    <row r="34" spans="1:6" ht="15.75" x14ac:dyDescent="0.25">
      <c r="A34" s="33"/>
      <c r="B34" s="33"/>
      <c r="C34" s="40" t="s">
        <v>14</v>
      </c>
      <c r="D34" s="46"/>
      <c r="E34" s="33"/>
      <c r="F34" s="33"/>
    </row>
    <row r="35" spans="1:6" x14ac:dyDescent="0.25">
      <c r="A35" s="35" t="s">
        <v>0</v>
      </c>
      <c r="B35" s="37"/>
      <c r="C35" s="35" t="s">
        <v>0</v>
      </c>
      <c r="D35" s="43"/>
      <c r="E35" s="35" t="s">
        <v>0</v>
      </c>
      <c r="F35" s="37"/>
    </row>
    <row r="36" spans="1:6" x14ac:dyDescent="0.25">
      <c r="A36" s="35" t="s">
        <v>1</v>
      </c>
      <c r="B36" s="43">
        <f>ROUND((D36*(1+($B$3/365)*(($D$7*($A$7-$C$7))+($D$8*($A$7-$C$8))+($D$9*($A$7-$C$9))))),-1)</f>
        <v>5520</v>
      </c>
      <c r="C36" s="35" t="s">
        <v>1</v>
      </c>
      <c r="D36" s="24">
        <v>5560</v>
      </c>
      <c r="E36" s="35" t="s">
        <v>1</v>
      </c>
      <c r="F36" s="37">
        <f>ROUND((D36*(1+($B$4/365)*(($D$7*($E$7-$C$7))+($D$8*($E$7-$C$8))+($D$9*($E$7-$C$9))))),-1)</f>
        <v>5620</v>
      </c>
    </row>
    <row r="37" spans="1:6" x14ac:dyDescent="0.25">
      <c r="A37" s="35" t="s">
        <v>2</v>
      </c>
      <c r="B37" s="43">
        <f t="shared" ref="B37:B39" si="2">ROUND((D37*(1+($B$3/365)*(($D$7*($A$7-$C$7))+($D$8*($A$7-$C$8))+($D$9*($A$7-$C$9))))),-1)</f>
        <v>6230</v>
      </c>
      <c r="C37" s="35" t="s">
        <v>2</v>
      </c>
      <c r="D37" s="24">
        <v>6280</v>
      </c>
      <c r="E37" s="35" t="s">
        <v>2</v>
      </c>
      <c r="F37" s="37">
        <f t="shared" ref="F37:F39" si="3">ROUND((D37*(1+($B$4/365)*(($D$7*($E$7-$C$7))+($D$8*($E$7-$C$8))+($D$9*($E$7-$C$9))))),-1)</f>
        <v>6340</v>
      </c>
    </row>
    <row r="38" spans="1:6" x14ac:dyDescent="0.25">
      <c r="A38" s="35" t="s">
        <v>3</v>
      </c>
      <c r="B38" s="43">
        <f t="shared" si="2"/>
        <v>8050</v>
      </c>
      <c r="C38" s="35" t="s">
        <v>3</v>
      </c>
      <c r="D38" s="24">
        <v>8110</v>
      </c>
      <c r="E38" s="35" t="s">
        <v>3</v>
      </c>
      <c r="F38" s="37">
        <f t="shared" si="3"/>
        <v>8190</v>
      </c>
    </row>
    <row r="39" spans="1:6" x14ac:dyDescent="0.25">
      <c r="A39" s="35" t="s">
        <v>4</v>
      </c>
      <c r="B39" s="43">
        <f t="shared" si="2"/>
        <v>9230</v>
      </c>
      <c r="C39" s="35" t="s">
        <v>4</v>
      </c>
      <c r="D39" s="24">
        <v>9300</v>
      </c>
      <c r="E39" s="35" t="s">
        <v>4</v>
      </c>
      <c r="F39" s="37">
        <f t="shared" si="3"/>
        <v>9390</v>
      </c>
    </row>
  </sheetData>
  <mergeCells count="11">
    <mergeCell ref="A21:B21"/>
    <mergeCell ref="C21:D21"/>
    <mergeCell ref="E21:F21"/>
    <mergeCell ref="A26:B26"/>
    <mergeCell ref="C26:D26"/>
    <mergeCell ref="E26:F26"/>
    <mergeCell ref="C5:D5"/>
    <mergeCell ref="A5:B5"/>
    <mergeCell ref="E5:F5"/>
    <mergeCell ref="A1:F1"/>
    <mergeCell ref="E19:F19"/>
  </mergeCells>
  <pageMargins left="0.7" right="0.7" top="0.75" bottom="0.75" header="0.3" footer="0.3"/>
  <pageSetup paperSize="9" scale="83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16" sqref="D16"/>
    </sheetView>
  </sheetViews>
  <sheetFormatPr defaultRowHeight="15" x14ac:dyDescent="0.25"/>
  <cols>
    <col min="1" max="1" width="24.5703125" bestFit="1" customWidth="1"/>
    <col min="2" max="2" width="11.140625" customWidth="1"/>
    <col min="3" max="3" width="14.7109375" customWidth="1"/>
    <col min="4" max="4" width="11.140625" customWidth="1"/>
    <col min="5" max="5" width="14.7109375" customWidth="1"/>
    <col min="6" max="6" width="11.140625" customWidth="1"/>
    <col min="7" max="9" width="15" customWidth="1"/>
    <col min="10" max="10" width="0" hidden="1" customWidth="1"/>
  </cols>
  <sheetData>
    <row r="1" spans="1:10" x14ac:dyDescent="0.25">
      <c r="A1" s="79" t="str">
        <f>КЭСБ!A1</f>
        <v>Расчет фиксированных цен при оплате по факту и предоплате 2019 год</v>
      </c>
      <c r="B1" s="79"/>
      <c r="C1" s="79"/>
      <c r="D1" s="79"/>
      <c r="E1" s="79"/>
      <c r="F1" s="79"/>
      <c r="G1" s="51"/>
      <c r="H1" s="51"/>
    </row>
    <row r="2" spans="1:10" x14ac:dyDescent="0.25">
      <c r="A2" s="38"/>
      <c r="D2" s="39"/>
      <c r="E2" s="39"/>
      <c r="F2" s="39"/>
    </row>
    <row r="3" spans="1:10" x14ac:dyDescent="0.25">
      <c r="A3" s="53" t="s">
        <v>17</v>
      </c>
      <c r="B3" s="29">
        <f>КЭСБ!B3</f>
        <v>0.1</v>
      </c>
      <c r="C3" s="33"/>
      <c r="D3" s="33"/>
      <c r="E3" s="30"/>
      <c r="F3" s="30"/>
    </row>
    <row r="4" spans="1:10" x14ac:dyDescent="0.25">
      <c r="A4" s="53" t="s">
        <v>18</v>
      </c>
      <c r="B4" s="29">
        <f>КЭСБ!B4</f>
        <v>0.2</v>
      </c>
      <c r="C4" s="33"/>
      <c r="D4" s="33"/>
      <c r="E4" s="30"/>
      <c r="F4" s="30"/>
    </row>
    <row r="5" spans="1:10" ht="32.25" customHeight="1" x14ac:dyDescent="0.25">
      <c r="A5" s="89" t="s">
        <v>11</v>
      </c>
      <c r="B5" s="90"/>
      <c r="C5" s="83" t="s">
        <v>12</v>
      </c>
      <c r="D5" s="83"/>
      <c r="E5" s="91" t="s">
        <v>9</v>
      </c>
      <c r="F5" s="92"/>
    </row>
    <row r="6" spans="1:10" x14ac:dyDescent="0.25">
      <c r="A6" s="44" t="s">
        <v>6</v>
      </c>
      <c r="B6" s="44" t="s">
        <v>7</v>
      </c>
      <c r="C6" s="49" t="s">
        <v>6</v>
      </c>
      <c r="D6" s="49" t="s">
        <v>7</v>
      </c>
      <c r="E6" s="49" t="s">
        <v>6</v>
      </c>
      <c r="F6" s="49" t="s">
        <v>7</v>
      </c>
    </row>
    <row r="7" spans="1:10" x14ac:dyDescent="0.25">
      <c r="A7" s="45">
        <v>42005</v>
      </c>
      <c r="B7" s="46">
        <v>1</v>
      </c>
      <c r="C7" s="31">
        <v>42014</v>
      </c>
      <c r="D7" s="32">
        <v>0.3</v>
      </c>
      <c r="E7" s="31">
        <v>42050</v>
      </c>
      <c r="F7" s="32">
        <v>1</v>
      </c>
    </row>
    <row r="8" spans="1:10" x14ac:dyDescent="0.25">
      <c r="A8" s="47"/>
      <c r="B8" s="47"/>
      <c r="C8" s="31">
        <v>42029</v>
      </c>
      <c r="D8" s="32">
        <v>0.4</v>
      </c>
      <c r="E8" s="33"/>
      <c r="F8" s="33"/>
    </row>
    <row r="9" spans="1:10" x14ac:dyDescent="0.25">
      <c r="A9" s="47"/>
      <c r="B9" s="47"/>
      <c r="C9" s="31">
        <v>42053</v>
      </c>
      <c r="D9" s="32">
        <v>0.3</v>
      </c>
      <c r="E9" s="33"/>
      <c r="F9" s="33"/>
    </row>
    <row r="10" spans="1:10" x14ac:dyDescent="0.25">
      <c r="A10" s="47"/>
      <c r="B10" s="47"/>
      <c r="C10" s="31"/>
      <c r="D10" s="32"/>
      <c r="E10" s="33"/>
      <c r="F10" s="33"/>
    </row>
    <row r="11" spans="1:10" ht="8.25" customHeight="1" x14ac:dyDescent="0.25">
      <c r="A11" s="44"/>
      <c r="B11" s="44"/>
      <c r="C11" s="34"/>
      <c r="D11" s="34"/>
      <c r="E11" s="34"/>
      <c r="F11" s="34"/>
    </row>
    <row r="12" spans="1:10" x14ac:dyDescent="0.25">
      <c r="A12" s="48" t="s">
        <v>0</v>
      </c>
      <c r="B12" s="43"/>
      <c r="C12" s="35" t="s">
        <v>0</v>
      </c>
      <c r="D12" s="36"/>
      <c r="E12" s="35" t="s">
        <v>0</v>
      </c>
      <c r="F12" s="37"/>
      <c r="I12" s="22"/>
    </row>
    <row r="13" spans="1:10" x14ac:dyDescent="0.25">
      <c r="A13" s="48" t="s">
        <v>1</v>
      </c>
      <c r="B13" s="43">
        <f>ROUND((D13*(1+($B$3/365)*(($D$7*($A$7-$C$7))+($D$8*($A$7-$C$8))+($D$9*($A$7-$C$9))))),-1)</f>
        <v>3750</v>
      </c>
      <c r="C13" s="35" t="s">
        <v>1</v>
      </c>
      <c r="D13" s="36">
        <v>3780</v>
      </c>
      <c r="E13" s="35" t="s">
        <v>1</v>
      </c>
      <c r="F13" s="37">
        <f>ROUND((D13*(1+($B$4/365)*(($D$7*($E$7-$C$7))+($D$8*($E$7-$C$8))+($D$9*($E$7-$C$9))))),-1)</f>
        <v>3820</v>
      </c>
      <c r="J13">
        <f>(F13-[1]Самара!D12)/10</f>
        <v>12</v>
      </c>
    </row>
    <row r="14" spans="1:10" x14ac:dyDescent="0.25">
      <c r="A14" s="48" t="s">
        <v>2</v>
      </c>
      <c r="B14" s="43">
        <f>ROUND((D14*(1+($B$3/365)*(($D$7*($A$7-$C$7))+($D$8*($A$7-$C$8))+($D$9*($A$7-$C$9))))),-1)</f>
        <v>4370</v>
      </c>
      <c r="C14" s="35" t="s">
        <v>2</v>
      </c>
      <c r="D14" s="36">
        <v>4400</v>
      </c>
      <c r="E14" s="35" t="s">
        <v>2</v>
      </c>
      <c r="F14" s="37">
        <f>ROUND((D14*(1+($B$4/365)*(($D$7*($E$7-$C$7))+($D$8*($E$7-$C$8))+($D$9*($E$7-$C$9))))),-1)</f>
        <v>4440</v>
      </c>
      <c r="J14">
        <f>(F14-[1]Самара!D13)/10</f>
        <v>13</v>
      </c>
    </row>
    <row r="15" spans="1:10" x14ac:dyDescent="0.25">
      <c r="A15" s="48" t="s">
        <v>3</v>
      </c>
      <c r="B15" s="43">
        <f>ROUND((D15*(1+($B$3/365)*(($D$7*($A$7-$C$7))+($D$8*($A$7-$C$8))+($D$9*($A$7-$C$9))))),-1)</f>
        <v>5180</v>
      </c>
      <c r="C15" s="35" t="s">
        <v>3</v>
      </c>
      <c r="D15" s="36">
        <v>5220</v>
      </c>
      <c r="E15" s="35" t="s">
        <v>3</v>
      </c>
      <c r="F15" s="37">
        <f>ROUND((D15*(1+($B$4/365)*(($D$7*($E$7-$C$7))+($D$8*($E$7-$C$8))+($D$9*($E$7-$C$9))))),-1)</f>
        <v>5270</v>
      </c>
      <c r="J15">
        <f>(F15-[1]Самара!D14)/10</f>
        <v>16</v>
      </c>
    </row>
    <row r="16" spans="1:10" x14ac:dyDescent="0.25">
      <c r="A16" s="48" t="s">
        <v>4</v>
      </c>
      <c r="B16" s="43">
        <f>ROUND((D16*(1+($B$3/365)*(($D$7*($A$7-$C$7))+($D$8*($A$7-$C$8))+($D$9*($A$7-$C$9))))),-1)</f>
        <v>6290</v>
      </c>
      <c r="C16" s="35" t="s">
        <v>4</v>
      </c>
      <c r="D16" s="36">
        <v>6340</v>
      </c>
      <c r="E16" s="35" t="s">
        <v>4</v>
      </c>
      <c r="F16" s="37">
        <f>ROUND((D16*(1+($B$4/365)*(($D$7*($E$7-$C$7))+($D$8*($E$7-$C$8))+($D$9*($E$7-$C$9))))),-1)</f>
        <v>6400</v>
      </c>
      <c r="J16">
        <f>(F16-[1]Самара!D15)/10</f>
        <v>19</v>
      </c>
    </row>
  </sheetData>
  <mergeCells count="4">
    <mergeCell ref="C5:D5"/>
    <mergeCell ref="A1:F1"/>
    <mergeCell ref="A5:B5"/>
    <mergeCell ref="E5:F5"/>
  </mergeCells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16" sqref="D16"/>
    </sheetView>
  </sheetViews>
  <sheetFormatPr defaultRowHeight="15" x14ac:dyDescent="0.25"/>
  <cols>
    <col min="1" max="1" width="24.5703125" bestFit="1" customWidth="1"/>
    <col min="2" max="2" width="10" customWidth="1"/>
    <col min="3" max="3" width="14.28515625" customWidth="1"/>
    <col min="4" max="4" width="10" customWidth="1"/>
    <col min="5" max="5" width="14.28515625" customWidth="1"/>
    <col min="6" max="6" width="10" customWidth="1"/>
    <col min="7" max="9" width="15" customWidth="1"/>
    <col min="10" max="10" width="0" hidden="1" customWidth="1"/>
  </cols>
  <sheetData>
    <row r="1" spans="1:10" x14ac:dyDescent="0.25">
      <c r="A1" s="79" t="str">
        <f>КЭСБ!A1</f>
        <v>Расчет фиксированных цен при оплате по факту и предоплате 2019 год</v>
      </c>
      <c r="B1" s="79"/>
      <c r="C1" s="79"/>
      <c r="D1" s="79"/>
      <c r="E1" s="79"/>
      <c r="F1" s="79"/>
      <c r="G1" s="51"/>
      <c r="H1" s="51"/>
    </row>
    <row r="2" spans="1:10" x14ac:dyDescent="0.25">
      <c r="A2" s="38"/>
      <c r="D2" s="39"/>
      <c r="E2" s="39"/>
      <c r="F2" s="39"/>
    </row>
    <row r="3" spans="1:10" x14ac:dyDescent="0.25">
      <c r="A3" s="53" t="s">
        <v>17</v>
      </c>
      <c r="B3" s="29">
        <f>КЭСБ!B3</f>
        <v>0.1</v>
      </c>
      <c r="C3" s="33"/>
      <c r="D3" s="33"/>
      <c r="E3" s="30"/>
      <c r="F3" s="30"/>
    </row>
    <row r="4" spans="1:10" x14ac:dyDescent="0.25">
      <c r="A4" s="53" t="s">
        <v>18</v>
      </c>
      <c r="B4" s="29">
        <f>КЭСБ!B4</f>
        <v>0.2</v>
      </c>
      <c r="C4" s="33"/>
      <c r="D4" s="33"/>
      <c r="E4" s="30"/>
      <c r="F4" s="30"/>
    </row>
    <row r="5" spans="1:10" ht="32.25" customHeight="1" x14ac:dyDescent="0.25">
      <c r="A5" s="80" t="s">
        <v>11</v>
      </c>
      <c r="B5" s="80"/>
      <c r="C5" s="83" t="s">
        <v>12</v>
      </c>
      <c r="D5" s="83"/>
      <c r="E5" s="91" t="s">
        <v>9</v>
      </c>
      <c r="F5" s="92"/>
    </row>
    <row r="6" spans="1:10" x14ac:dyDescent="0.25">
      <c r="A6" s="44" t="s">
        <v>6</v>
      </c>
      <c r="B6" s="44" t="s">
        <v>7</v>
      </c>
      <c r="C6" s="49" t="s">
        <v>6</v>
      </c>
      <c r="D6" s="49" t="s">
        <v>7</v>
      </c>
      <c r="E6" s="49" t="s">
        <v>6</v>
      </c>
      <c r="F6" s="49" t="s">
        <v>7</v>
      </c>
    </row>
    <row r="7" spans="1:10" x14ac:dyDescent="0.25">
      <c r="A7" s="45">
        <v>42005</v>
      </c>
      <c r="B7" s="46">
        <v>1</v>
      </c>
      <c r="C7" s="31">
        <v>42014</v>
      </c>
      <c r="D7" s="32">
        <v>0.3</v>
      </c>
      <c r="E7" s="31">
        <v>42050</v>
      </c>
      <c r="F7" s="32">
        <v>1</v>
      </c>
    </row>
    <row r="8" spans="1:10" x14ac:dyDescent="0.25">
      <c r="A8" s="47"/>
      <c r="B8" s="47"/>
      <c r="C8" s="31">
        <v>42029</v>
      </c>
      <c r="D8" s="32">
        <v>0.4</v>
      </c>
      <c r="E8" s="33"/>
      <c r="F8" s="33"/>
    </row>
    <row r="9" spans="1:10" x14ac:dyDescent="0.25">
      <c r="A9" s="47"/>
      <c r="B9" s="47"/>
      <c r="C9" s="31">
        <v>42053</v>
      </c>
      <c r="D9" s="32">
        <v>0.3</v>
      </c>
      <c r="E9" s="33"/>
      <c r="F9" s="33"/>
    </row>
    <row r="10" spans="1:10" x14ac:dyDescent="0.25">
      <c r="A10" s="47"/>
      <c r="B10" s="47"/>
      <c r="C10" s="31"/>
      <c r="D10" s="32"/>
      <c r="E10" s="33"/>
      <c r="F10" s="33"/>
    </row>
    <row r="11" spans="1:10" ht="8.25" customHeight="1" x14ac:dyDescent="0.25">
      <c r="A11" s="44"/>
      <c r="B11" s="44"/>
      <c r="C11" s="34"/>
      <c r="D11" s="34"/>
      <c r="E11" s="34"/>
      <c r="F11" s="34"/>
    </row>
    <row r="12" spans="1:10" x14ac:dyDescent="0.25">
      <c r="A12" s="48" t="s">
        <v>0</v>
      </c>
      <c r="B12" s="43"/>
      <c r="C12" s="35" t="s">
        <v>0</v>
      </c>
      <c r="D12" s="36"/>
      <c r="E12" s="35" t="s">
        <v>0</v>
      </c>
      <c r="F12" s="37"/>
      <c r="I12" s="22"/>
    </row>
    <row r="13" spans="1:10" x14ac:dyDescent="0.25">
      <c r="A13" s="48" t="s">
        <v>1</v>
      </c>
      <c r="B13" s="43">
        <f>ROUND((D13*(1+($B$3/365)*(($D$7*($A$7-$C$7))+($D$8*($A$7-$C$8))+($D$9*($A$7-$C$9))))),-1)</f>
        <v>3700</v>
      </c>
      <c r="C13" s="35" t="s">
        <v>1</v>
      </c>
      <c r="D13" s="36">
        <v>3730</v>
      </c>
      <c r="E13" s="35" t="s">
        <v>1</v>
      </c>
      <c r="F13" s="37">
        <f>ROUND((D13*(1+($B$4/365)*(($D$7*($E$7-$C$7))+($D$8*($E$7-$C$8))+($D$9*($E$7-$C$9))))),-1)</f>
        <v>3770</v>
      </c>
      <c r="J13">
        <f>(F13-[1]Саратов!D12)/10</f>
        <v>35</v>
      </c>
    </row>
    <row r="14" spans="1:10" x14ac:dyDescent="0.25">
      <c r="A14" s="48" t="s">
        <v>2</v>
      </c>
      <c r="B14" s="43">
        <f>ROUND((D14*(1+($B$3/365)*(($D$7*($A$7-$C$7))+($D$8*($A$7-$C$8))+($D$9*($A$7-$C$9))))),-1)</f>
        <v>4230</v>
      </c>
      <c r="C14" s="35" t="s">
        <v>2</v>
      </c>
      <c r="D14" s="36">
        <v>4260</v>
      </c>
      <c r="E14" s="35" t="s">
        <v>2</v>
      </c>
      <c r="F14" s="37">
        <f>ROUND((D14*(1+($B$4/365)*(($D$7*($E$7-$C$7))+($D$8*($E$7-$C$8))+($D$9*($E$7-$C$9))))),-1)</f>
        <v>4300</v>
      </c>
      <c r="J14">
        <f>(F14-[1]Саратов!D13)/10</f>
        <v>39</v>
      </c>
    </row>
    <row r="15" spans="1:10" x14ac:dyDescent="0.25">
      <c r="A15" s="48" t="s">
        <v>3</v>
      </c>
      <c r="B15" s="43">
        <f>ROUND((D15*(1+($B$3/365)*(($D$7*($A$7-$C$7))+($D$8*($A$7-$C$8))+($D$9*($A$7-$C$9))))),-1)</f>
        <v>5440</v>
      </c>
      <c r="C15" s="35" t="s">
        <v>3</v>
      </c>
      <c r="D15" s="36">
        <v>5480</v>
      </c>
      <c r="E15" s="35" t="s">
        <v>3</v>
      </c>
      <c r="F15" s="37">
        <f>ROUND((D15*(1+($B$4/365)*(($D$7*($E$7-$C$7))+($D$8*($E$7-$C$8))+($D$9*($E$7-$C$9))))),-1)</f>
        <v>5530</v>
      </c>
      <c r="J15">
        <f>(F15-[1]Саратов!D14)/10</f>
        <v>50</v>
      </c>
    </row>
    <row r="16" spans="1:10" x14ac:dyDescent="0.25">
      <c r="A16" s="48" t="s">
        <v>4</v>
      </c>
      <c r="B16" s="43">
        <f>ROUND((D16*(1+($B$3/365)*(($D$7*($A$7-$C$7))+($D$8*($A$7-$C$8))+($D$9*($A$7-$C$9))))),-1)</f>
        <v>5640</v>
      </c>
      <c r="C16" s="35" t="s">
        <v>4</v>
      </c>
      <c r="D16" s="36">
        <v>5680</v>
      </c>
      <c r="E16" s="35" t="s">
        <v>4</v>
      </c>
      <c r="F16" s="37">
        <f>ROUND((D16*(1+($B$4/365)*(($D$7*($E$7-$C$7))+($D$8*($E$7-$C$8))+($D$9*($E$7-$C$9))))),-1)</f>
        <v>5740</v>
      </c>
      <c r="J16">
        <f>(F16-[1]Саратов!D15)/10</f>
        <v>53</v>
      </c>
    </row>
  </sheetData>
  <mergeCells count="4">
    <mergeCell ref="C5:D5"/>
    <mergeCell ref="A5:B5"/>
    <mergeCell ref="A1:F1"/>
    <mergeCell ref="E5:F5"/>
  </mergeCells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C10" sqref="C10"/>
    </sheetView>
  </sheetViews>
  <sheetFormatPr defaultRowHeight="15" x14ac:dyDescent="0.25"/>
  <cols>
    <col min="1" max="2" width="18.28515625" customWidth="1"/>
    <col min="3" max="3" width="25.140625" customWidth="1"/>
    <col min="4" max="4" width="15.140625" customWidth="1"/>
    <col min="5" max="5" width="15.5703125" customWidth="1"/>
    <col min="6" max="6" width="24.5703125" customWidth="1"/>
    <col min="7" max="7" width="14.85546875" customWidth="1"/>
    <col min="9" max="10" width="11.7109375" customWidth="1"/>
  </cols>
  <sheetData>
    <row r="1" spans="1:10" x14ac:dyDescent="0.25">
      <c r="C1" s="79" t="s">
        <v>28</v>
      </c>
      <c r="D1" s="79"/>
      <c r="E1" s="79"/>
      <c r="F1" s="79"/>
      <c r="G1" s="51"/>
    </row>
    <row r="2" spans="1:10" x14ac:dyDescent="0.25">
      <c r="C2" s="56"/>
    </row>
    <row r="3" spans="1:10" ht="15" customHeight="1" x14ac:dyDescent="0.25">
      <c r="A3" s="53" t="s">
        <v>17</v>
      </c>
      <c r="B3" s="29">
        <v>0.1</v>
      </c>
    </row>
    <row r="4" spans="1:10" ht="15" customHeight="1" x14ac:dyDescent="0.25">
      <c r="A4" s="53" t="s">
        <v>18</v>
      </c>
      <c r="B4" s="29">
        <v>0.1</v>
      </c>
      <c r="I4" s="109" t="s">
        <v>32</v>
      </c>
      <c r="J4" s="109"/>
    </row>
    <row r="5" spans="1:10" ht="15" customHeight="1" x14ac:dyDescent="0.25">
      <c r="A5" s="84" t="s">
        <v>29</v>
      </c>
      <c r="B5" s="84"/>
      <c r="C5" s="84" t="s">
        <v>9</v>
      </c>
      <c r="D5" s="84"/>
      <c r="E5" s="84" t="s">
        <v>26</v>
      </c>
      <c r="F5" s="84"/>
      <c r="G5" s="107" t="s">
        <v>27</v>
      </c>
      <c r="I5" s="107" t="s">
        <v>30</v>
      </c>
      <c r="J5" s="107" t="s">
        <v>31</v>
      </c>
    </row>
    <row r="6" spans="1:10" ht="15" customHeight="1" x14ac:dyDescent="0.25">
      <c r="A6" s="58" t="s">
        <v>6</v>
      </c>
      <c r="B6" s="58" t="s">
        <v>7</v>
      </c>
      <c r="C6" s="57" t="s">
        <v>6</v>
      </c>
      <c r="D6" s="57" t="s">
        <v>7</v>
      </c>
      <c r="E6" s="57" t="s">
        <v>6</v>
      </c>
      <c r="F6" s="57" t="s">
        <v>7</v>
      </c>
      <c r="G6" s="108"/>
      <c r="I6" s="108"/>
      <c r="J6" s="108"/>
    </row>
    <row r="7" spans="1:10" x14ac:dyDescent="0.25">
      <c r="A7" s="31">
        <v>41958</v>
      </c>
      <c r="B7" s="32">
        <v>1</v>
      </c>
      <c r="C7" s="31">
        <v>42050</v>
      </c>
      <c r="D7" s="32">
        <v>1</v>
      </c>
      <c r="E7" s="31">
        <v>42139</v>
      </c>
      <c r="F7" s="32">
        <v>1</v>
      </c>
      <c r="G7" s="33"/>
      <c r="I7" s="61"/>
      <c r="J7" s="61"/>
    </row>
    <row r="8" spans="1:10" ht="15.75" customHeight="1" x14ac:dyDescent="0.25">
      <c r="A8" s="105" t="s">
        <v>25</v>
      </c>
      <c r="B8" s="105"/>
      <c r="C8" s="105"/>
      <c r="D8" s="105"/>
      <c r="E8" s="105"/>
      <c r="F8" s="105"/>
      <c r="G8" s="106"/>
      <c r="I8" s="61"/>
      <c r="J8" s="61"/>
    </row>
    <row r="9" spans="1:10" x14ac:dyDescent="0.25">
      <c r="A9" s="35" t="s">
        <v>1</v>
      </c>
      <c r="B9" s="37">
        <f>ROUND((D9*(1+($B$3/365)*($A$7-$C$7))),-1)</f>
        <v>4060</v>
      </c>
      <c r="C9" s="35" t="s">
        <v>1</v>
      </c>
      <c r="D9" s="43">
        <v>4170</v>
      </c>
      <c r="E9" s="35" t="s">
        <v>1</v>
      </c>
      <c r="F9" s="37">
        <f>ROUND(($D$9*(1+($B$4/365)*($E$7-$C$7))),-1)</f>
        <v>4270</v>
      </c>
      <c r="G9" s="59">
        <f>(F9-D9)/10</f>
        <v>10</v>
      </c>
      <c r="I9" s="62">
        <f>(B9-D9)/D9</f>
        <v>-2.6378896882494004E-2</v>
      </c>
      <c r="J9" s="62">
        <f>(F9-D9)/D9</f>
        <v>2.3980815347721823E-2</v>
      </c>
    </row>
    <row r="10" spans="1:10" x14ac:dyDescent="0.25">
      <c r="A10" s="35" t="s">
        <v>2</v>
      </c>
      <c r="B10" s="37">
        <f t="shared" ref="B10:B12" si="0">ROUND((D10*(1+($B$3/365)*($A$7-$C$7))),-1)</f>
        <v>5180</v>
      </c>
      <c r="C10" s="35" t="s">
        <v>2</v>
      </c>
      <c r="D10" s="43">
        <v>5310</v>
      </c>
      <c r="E10" s="35" t="s">
        <v>2</v>
      </c>
      <c r="F10" s="37">
        <f>ROUND((D10*(1+($B$4/365)*($E$7-$C$7))),-1)</f>
        <v>5440</v>
      </c>
      <c r="G10" s="59">
        <f t="shared" ref="G10:G12" si="1">(F10-D10)/10</f>
        <v>13</v>
      </c>
      <c r="I10" s="62">
        <f t="shared" ref="I10:I12" si="2">(B10-D10)/D10</f>
        <v>-2.4482109227871938E-2</v>
      </c>
      <c r="J10" s="62">
        <f t="shared" ref="J10:J12" si="3">(F10-D10)/D10</f>
        <v>2.4482109227871938E-2</v>
      </c>
    </row>
    <row r="11" spans="1:10" x14ac:dyDescent="0.25">
      <c r="A11" s="35" t="s">
        <v>3</v>
      </c>
      <c r="B11" s="37">
        <f t="shared" si="0"/>
        <v>5770</v>
      </c>
      <c r="C11" s="35" t="s">
        <v>3</v>
      </c>
      <c r="D11" s="43">
        <v>5920</v>
      </c>
      <c r="E11" s="35" t="s">
        <v>3</v>
      </c>
      <c r="F11" s="37">
        <f>ROUND((D11*(1+($B$4/365)*($E$7-$C$7))),-1)</f>
        <v>6060</v>
      </c>
      <c r="G11" s="59">
        <f t="shared" si="1"/>
        <v>14</v>
      </c>
      <c r="I11" s="62">
        <f t="shared" si="2"/>
        <v>-2.5337837837837839E-2</v>
      </c>
      <c r="J11" s="62">
        <f t="shared" si="3"/>
        <v>2.364864864864865E-2</v>
      </c>
    </row>
    <row r="12" spans="1:10" x14ac:dyDescent="0.25">
      <c r="A12" s="35" t="s">
        <v>4</v>
      </c>
      <c r="B12" s="37">
        <f t="shared" si="0"/>
        <v>7250</v>
      </c>
      <c r="C12" s="35" t="s">
        <v>4</v>
      </c>
      <c r="D12" s="43">
        <v>7440</v>
      </c>
      <c r="E12" s="35" t="s">
        <v>4</v>
      </c>
      <c r="F12" s="37">
        <f>ROUND((D12*(1+($B$4/365)*($E$7-$C$7))),-1)</f>
        <v>7620</v>
      </c>
      <c r="G12" s="59">
        <f t="shared" si="1"/>
        <v>18</v>
      </c>
      <c r="I12" s="62">
        <f t="shared" si="2"/>
        <v>-2.5537634408602152E-2</v>
      </c>
      <c r="J12" s="62">
        <f t="shared" si="3"/>
        <v>2.4193548387096774E-2</v>
      </c>
    </row>
    <row r="13" spans="1:10" x14ac:dyDescent="0.25">
      <c r="A13" s="103" t="s">
        <v>20</v>
      </c>
      <c r="B13" s="103"/>
      <c r="C13" s="103"/>
      <c r="D13" s="103"/>
      <c r="E13" s="103"/>
      <c r="F13" s="103"/>
      <c r="G13" s="104"/>
      <c r="I13" s="61"/>
      <c r="J13" s="61"/>
    </row>
    <row r="14" spans="1:10" x14ac:dyDescent="0.25">
      <c r="A14" s="35" t="s">
        <v>0</v>
      </c>
      <c r="B14" s="37">
        <f>ROUND((D14*(1+($B$3/365)*($A$7-$C$7))),-1)</f>
        <v>4360</v>
      </c>
      <c r="C14" s="35" t="s">
        <v>0</v>
      </c>
      <c r="D14" s="43">
        <v>4470</v>
      </c>
      <c r="E14" s="35" t="s">
        <v>0</v>
      </c>
      <c r="F14" s="37">
        <f>ROUND((D14*(1+($B$4/365)*($E$7-$C$7))),-1)</f>
        <v>4580</v>
      </c>
      <c r="G14" s="59">
        <f>(F14-D14)/10</f>
        <v>11</v>
      </c>
      <c r="I14" s="62">
        <f>(B14-D14)/D14</f>
        <v>-2.4608501118568233E-2</v>
      </c>
      <c r="J14" s="62">
        <f>(F14-D14)/D14</f>
        <v>2.4608501118568233E-2</v>
      </c>
    </row>
    <row r="15" spans="1:10" x14ac:dyDescent="0.25">
      <c r="A15" s="35" t="s">
        <v>1</v>
      </c>
      <c r="B15" s="37">
        <f t="shared" ref="B15:B17" si="4">ROUND((D15*(1+($B$3/365)*($A$7-$C$7))),-1)</f>
        <v>4410</v>
      </c>
      <c r="C15" s="35" t="s">
        <v>1</v>
      </c>
      <c r="D15" s="43">
        <v>4520</v>
      </c>
      <c r="E15" s="35" t="s">
        <v>1</v>
      </c>
      <c r="F15" s="37">
        <f>ROUND((D15*(1+($B$4/365)*($E$7-$C$7))),-1)</f>
        <v>4630</v>
      </c>
      <c r="G15" s="59">
        <f t="shared" ref="G15:G18" si="5">(F15-D15)/10</f>
        <v>11</v>
      </c>
      <c r="I15" s="62">
        <f t="shared" ref="I15:I17" si="6">(B15-D15)/D15</f>
        <v>-2.4336283185840708E-2</v>
      </c>
      <c r="J15" s="62">
        <f t="shared" ref="J15:J17" si="7">(F15-D15)/D15</f>
        <v>2.4336283185840708E-2</v>
      </c>
    </row>
    <row r="16" spans="1:10" x14ac:dyDescent="0.25">
      <c r="A16" s="35" t="s">
        <v>2</v>
      </c>
      <c r="B16" s="37">
        <f t="shared" si="4"/>
        <v>5150</v>
      </c>
      <c r="C16" s="35" t="s">
        <v>2</v>
      </c>
      <c r="D16" s="43">
        <v>5280</v>
      </c>
      <c r="E16" s="35" t="s">
        <v>2</v>
      </c>
      <c r="F16" s="37">
        <f>ROUND((D16*(1+($B$4/365)*($E$7-$C$7))),-1)</f>
        <v>5410</v>
      </c>
      <c r="G16" s="59">
        <f t="shared" si="5"/>
        <v>13</v>
      </c>
      <c r="I16" s="62">
        <f t="shared" si="6"/>
        <v>-2.462121212121212E-2</v>
      </c>
      <c r="J16" s="62">
        <f t="shared" si="7"/>
        <v>2.462121212121212E-2</v>
      </c>
    </row>
    <row r="17" spans="1:10" x14ac:dyDescent="0.25">
      <c r="A17" s="35" t="s">
        <v>3</v>
      </c>
      <c r="B17" s="37">
        <f t="shared" si="4"/>
        <v>5720</v>
      </c>
      <c r="C17" s="35" t="s">
        <v>3</v>
      </c>
      <c r="D17" s="43">
        <v>5870</v>
      </c>
      <c r="E17" s="35" t="s">
        <v>3</v>
      </c>
      <c r="F17" s="37">
        <f>ROUND((D17*(1+($B$4/365)*($E$7-$C$7))),-1)</f>
        <v>6010</v>
      </c>
      <c r="G17" s="59">
        <f t="shared" si="5"/>
        <v>14</v>
      </c>
      <c r="I17" s="62">
        <f t="shared" si="6"/>
        <v>-2.5553662691652469E-2</v>
      </c>
      <c r="J17" s="62">
        <f t="shared" si="7"/>
        <v>2.385008517887564E-2</v>
      </c>
    </row>
    <row r="18" spans="1:10" x14ac:dyDescent="0.25">
      <c r="A18" s="35" t="s">
        <v>4</v>
      </c>
      <c r="B18" s="37">
        <f>ROUND((D18*(1+($B$3/365)*($A$7-$C$7))),-1)</f>
        <v>6600</v>
      </c>
      <c r="C18" s="35" t="s">
        <v>4</v>
      </c>
      <c r="D18" s="43">
        <v>6770</v>
      </c>
      <c r="E18" s="35" t="s">
        <v>4</v>
      </c>
      <c r="F18" s="37">
        <f>ROUND((D18*(1+($B$4/365)*($E$7-$C$7))),-1)</f>
        <v>6940</v>
      </c>
      <c r="G18" s="59">
        <f t="shared" si="5"/>
        <v>17</v>
      </c>
      <c r="I18" s="62">
        <f>(B18-D18)/D18</f>
        <v>-2.5110782865583457E-2</v>
      </c>
      <c r="J18" s="62">
        <f>(F18-D18)/D18</f>
        <v>2.5110782865583457E-2</v>
      </c>
    </row>
    <row r="19" spans="1:10" x14ac:dyDescent="0.25">
      <c r="A19" s="103" t="s">
        <v>21</v>
      </c>
      <c r="B19" s="103"/>
      <c r="C19" s="103"/>
      <c r="D19" s="103"/>
      <c r="E19" s="103"/>
      <c r="F19" s="103"/>
      <c r="G19" s="104"/>
      <c r="I19" s="61"/>
      <c r="J19" s="61"/>
    </row>
    <row r="20" spans="1:10" x14ac:dyDescent="0.25">
      <c r="A20" s="35" t="s">
        <v>1</v>
      </c>
      <c r="B20" s="37">
        <f t="shared" ref="B20:B29" si="8">ROUND((D20*(1+($B$3/365)*($A$7-$C$7))),-1)</f>
        <v>3580</v>
      </c>
      <c r="C20" s="35" t="s">
        <v>1</v>
      </c>
      <c r="D20" s="43">
        <v>3670</v>
      </c>
      <c r="E20" s="35" t="s">
        <v>1</v>
      </c>
      <c r="F20" s="37">
        <f>ROUND((D20*(1+($B$4/365)*($E$7-$C$7))),-1)</f>
        <v>3760</v>
      </c>
      <c r="G20" s="59">
        <f>(F20-D20)/10</f>
        <v>9</v>
      </c>
      <c r="I20" s="62">
        <f>(B20-D20)/D20</f>
        <v>-2.4523160762942781E-2</v>
      </c>
      <c r="J20" s="62">
        <f>(F20-D20)/D20</f>
        <v>2.4523160762942781E-2</v>
      </c>
    </row>
    <row r="21" spans="1:10" x14ac:dyDescent="0.25">
      <c r="A21" s="35" t="s">
        <v>2</v>
      </c>
      <c r="B21" s="37">
        <f t="shared" si="8"/>
        <v>4450</v>
      </c>
      <c r="C21" s="35" t="s">
        <v>2</v>
      </c>
      <c r="D21" s="43">
        <v>4560</v>
      </c>
      <c r="E21" s="35" t="s">
        <v>2</v>
      </c>
      <c r="F21" s="37">
        <f>ROUND((D21*(1+($B$4/365)*($E$7-$C$7))),-1)</f>
        <v>4670</v>
      </c>
      <c r="G21" s="59">
        <f t="shared" ref="G21:G23" si="9">(F21-D21)/10</f>
        <v>11</v>
      </c>
      <c r="I21" s="62">
        <f t="shared" ref="I21:I23" si="10">(B21-D21)/D21</f>
        <v>-2.4122807017543858E-2</v>
      </c>
      <c r="J21" s="62">
        <f t="shared" ref="J21:J23" si="11">(F21-D21)/D21</f>
        <v>2.4122807017543858E-2</v>
      </c>
    </row>
    <row r="22" spans="1:10" x14ac:dyDescent="0.25">
      <c r="A22" s="35" t="s">
        <v>3</v>
      </c>
      <c r="B22" s="37">
        <f t="shared" si="8"/>
        <v>5450</v>
      </c>
      <c r="C22" s="35" t="s">
        <v>3</v>
      </c>
      <c r="D22" s="43">
        <v>5590</v>
      </c>
      <c r="E22" s="35" t="s">
        <v>3</v>
      </c>
      <c r="F22" s="37">
        <f>ROUND((D22*(1+($B$4/365)*($E$7-$C$7))),-1)</f>
        <v>5730</v>
      </c>
      <c r="G22" s="59">
        <f t="shared" si="9"/>
        <v>14</v>
      </c>
      <c r="I22" s="62">
        <f t="shared" si="10"/>
        <v>-2.5044722719141325E-2</v>
      </c>
      <c r="J22" s="62">
        <f t="shared" si="11"/>
        <v>2.5044722719141325E-2</v>
      </c>
    </row>
    <row r="23" spans="1:10" x14ac:dyDescent="0.25">
      <c r="A23" s="35" t="s">
        <v>4</v>
      </c>
      <c r="B23" s="37">
        <f t="shared" si="8"/>
        <v>6150</v>
      </c>
      <c r="C23" s="35" t="s">
        <v>4</v>
      </c>
      <c r="D23" s="43">
        <v>6310</v>
      </c>
      <c r="E23" s="35" t="s">
        <v>4</v>
      </c>
      <c r="F23" s="37">
        <f>ROUND((D23*(1+($B$4/365)*($E$7-$C$7))),-1)</f>
        <v>6460</v>
      </c>
      <c r="G23" s="59">
        <f t="shared" si="9"/>
        <v>15</v>
      </c>
      <c r="I23" s="62">
        <f t="shared" si="10"/>
        <v>-2.5356576862123614E-2</v>
      </c>
      <c r="J23" s="62">
        <f t="shared" si="11"/>
        <v>2.3771790808240888E-2</v>
      </c>
    </row>
    <row r="24" spans="1:10" x14ac:dyDescent="0.25">
      <c r="A24" s="103" t="s">
        <v>22</v>
      </c>
      <c r="B24" s="103"/>
      <c r="C24" s="103"/>
      <c r="D24" s="103"/>
      <c r="E24" s="103"/>
      <c r="F24" s="103"/>
      <c r="G24" s="104"/>
      <c r="I24" s="61"/>
      <c r="J24" s="61"/>
    </row>
    <row r="25" spans="1:10" x14ac:dyDescent="0.25">
      <c r="A25" s="35" t="s">
        <v>0</v>
      </c>
      <c r="B25" s="37">
        <f t="shared" si="8"/>
        <v>3210</v>
      </c>
      <c r="C25" s="35" t="s">
        <v>0</v>
      </c>
      <c r="D25" s="43">
        <v>3290</v>
      </c>
      <c r="E25" s="35" t="s">
        <v>0</v>
      </c>
      <c r="F25" s="37">
        <f>ROUND((D25*(1+($B$4/365)*($E$7-$C$7))),-1)</f>
        <v>3370</v>
      </c>
      <c r="G25" s="59">
        <f>(F25-D25)/10</f>
        <v>8</v>
      </c>
      <c r="I25" s="62">
        <f t="shared" ref="I25" si="12">(B25-D25)/D25</f>
        <v>-2.4316109422492401E-2</v>
      </c>
      <c r="J25" s="62">
        <f t="shared" ref="J25" si="13">(F25-D25)/D25</f>
        <v>2.4316109422492401E-2</v>
      </c>
    </row>
    <row r="26" spans="1:10" x14ac:dyDescent="0.25">
      <c r="A26" s="35" t="s">
        <v>1</v>
      </c>
      <c r="B26" s="37">
        <f t="shared" si="8"/>
        <v>3680</v>
      </c>
      <c r="C26" s="35" t="s">
        <v>1</v>
      </c>
      <c r="D26" s="43">
        <v>3780</v>
      </c>
      <c r="E26" s="35" t="s">
        <v>1</v>
      </c>
      <c r="F26" s="37">
        <f>ROUND((D26*(1+($B$4/365)*($E$7-$C$7))),-1)</f>
        <v>3870</v>
      </c>
      <c r="G26" s="59">
        <f t="shared" ref="G26:G29" si="14">(F26-D26)/10</f>
        <v>9</v>
      </c>
      <c r="I26" s="62">
        <f t="shared" ref="I26:I29" si="15">(B26-D26)/D26</f>
        <v>-2.6455026455026454E-2</v>
      </c>
      <c r="J26" s="62">
        <f t="shared" ref="J26:J29" si="16">(F26-D26)/D26</f>
        <v>2.3809523809523808E-2</v>
      </c>
    </row>
    <row r="27" spans="1:10" x14ac:dyDescent="0.25">
      <c r="A27" s="35" t="s">
        <v>2</v>
      </c>
      <c r="B27" s="37">
        <f t="shared" si="8"/>
        <v>4270</v>
      </c>
      <c r="C27" s="35" t="s">
        <v>2</v>
      </c>
      <c r="D27" s="43">
        <v>4380</v>
      </c>
      <c r="E27" s="35" t="s">
        <v>2</v>
      </c>
      <c r="F27" s="37">
        <f>ROUND((D27*(1+($B$4/365)*($E$7-$C$7))),-1)</f>
        <v>4490</v>
      </c>
      <c r="G27" s="59">
        <f t="shared" si="14"/>
        <v>11</v>
      </c>
      <c r="I27" s="62">
        <f t="shared" si="15"/>
        <v>-2.5114155251141551E-2</v>
      </c>
      <c r="J27" s="62">
        <f t="shared" si="16"/>
        <v>2.5114155251141551E-2</v>
      </c>
    </row>
    <row r="28" spans="1:10" x14ac:dyDescent="0.25">
      <c r="A28" s="35" t="s">
        <v>3</v>
      </c>
      <c r="B28" s="37">
        <f t="shared" si="8"/>
        <v>4620</v>
      </c>
      <c r="C28" s="35" t="s">
        <v>3</v>
      </c>
      <c r="D28" s="43">
        <v>4740</v>
      </c>
      <c r="E28" s="35" t="s">
        <v>3</v>
      </c>
      <c r="F28" s="37">
        <f>ROUND((D28*(1+($B$4/365)*($E$7-$C$7))),-1)</f>
        <v>4860</v>
      </c>
      <c r="G28" s="59">
        <f t="shared" si="14"/>
        <v>12</v>
      </c>
      <c r="I28" s="62">
        <f t="shared" si="15"/>
        <v>-2.5316455696202531E-2</v>
      </c>
      <c r="J28" s="62">
        <f t="shared" si="16"/>
        <v>2.5316455696202531E-2</v>
      </c>
    </row>
    <row r="29" spans="1:10" x14ac:dyDescent="0.25">
      <c r="A29" s="35" t="s">
        <v>4</v>
      </c>
      <c r="B29" s="37">
        <f t="shared" si="8"/>
        <v>5370</v>
      </c>
      <c r="C29" s="35" t="s">
        <v>4</v>
      </c>
      <c r="D29" s="43">
        <v>5510</v>
      </c>
      <c r="E29" s="35" t="s">
        <v>4</v>
      </c>
      <c r="F29" s="37">
        <f>ROUND((D29*(1+($B$4/365)*($E$7-$C$7))),-1)</f>
        <v>5640</v>
      </c>
      <c r="G29" s="59">
        <f t="shared" si="14"/>
        <v>13</v>
      </c>
      <c r="I29" s="62">
        <f t="shared" si="15"/>
        <v>-2.5408348457350273E-2</v>
      </c>
      <c r="J29" s="62">
        <f t="shared" si="16"/>
        <v>2.3593466424682397E-2</v>
      </c>
    </row>
    <row r="30" spans="1:10" x14ac:dyDescent="0.25">
      <c r="A30" s="103" t="s">
        <v>23</v>
      </c>
      <c r="B30" s="103"/>
      <c r="C30" s="103"/>
      <c r="D30" s="103"/>
      <c r="E30" s="103"/>
      <c r="F30" s="103"/>
      <c r="G30" s="104"/>
      <c r="I30" s="61"/>
      <c r="J30" s="61"/>
    </row>
    <row r="31" spans="1:10" x14ac:dyDescent="0.25">
      <c r="A31" s="35" t="s">
        <v>1</v>
      </c>
      <c r="B31" s="37">
        <f t="shared" ref="B31:B39" si="17">ROUND((D31*(1+($B$3/365)*($A$7-$C$7))),-1)</f>
        <v>4470</v>
      </c>
      <c r="C31" s="35" t="s">
        <v>1</v>
      </c>
      <c r="D31" s="43">
        <v>4590</v>
      </c>
      <c r="E31" s="35" t="s">
        <v>1</v>
      </c>
      <c r="F31" s="37">
        <f>ROUND((D31*(1+($B$4/365)*($E$7-$C$7))),-1)</f>
        <v>4700</v>
      </c>
      <c r="G31" s="59">
        <f>(F31-D31)/10</f>
        <v>11</v>
      </c>
      <c r="I31" s="62">
        <f t="shared" ref="I31" si="18">(B31-D31)/D31</f>
        <v>-2.6143790849673203E-2</v>
      </c>
      <c r="J31" s="62">
        <f t="shared" ref="J31" si="19">(F31-D31)/D31</f>
        <v>2.3965141612200435E-2</v>
      </c>
    </row>
    <row r="32" spans="1:10" x14ac:dyDescent="0.25">
      <c r="A32" s="35" t="s">
        <v>2</v>
      </c>
      <c r="B32" s="37">
        <f t="shared" si="17"/>
        <v>4910</v>
      </c>
      <c r="C32" s="35" t="s">
        <v>2</v>
      </c>
      <c r="D32" s="43">
        <v>5040</v>
      </c>
      <c r="E32" s="35" t="s">
        <v>2</v>
      </c>
      <c r="F32" s="37">
        <f>ROUND((D32*(1+($B$4/365)*($E$7-$C$7))),-1)</f>
        <v>5160</v>
      </c>
      <c r="G32" s="59">
        <f t="shared" ref="G32:G34" si="20">(F32-D32)/10</f>
        <v>12</v>
      </c>
      <c r="I32" s="62">
        <f t="shared" ref="I32:I33" si="21">(B32-D32)/D32</f>
        <v>-2.5793650793650792E-2</v>
      </c>
      <c r="J32" s="62">
        <f t="shared" ref="J32:J33" si="22">(F32-D32)/D32</f>
        <v>2.3809523809523808E-2</v>
      </c>
    </row>
    <row r="33" spans="1:10" x14ac:dyDescent="0.25">
      <c r="A33" s="35" t="s">
        <v>3</v>
      </c>
      <c r="B33" s="37">
        <f t="shared" si="17"/>
        <v>5320</v>
      </c>
      <c r="C33" s="35" t="s">
        <v>3</v>
      </c>
      <c r="D33" s="43">
        <v>5460</v>
      </c>
      <c r="E33" s="35" t="s">
        <v>3</v>
      </c>
      <c r="F33" s="37">
        <f>ROUND((D33*(1+($B$4/365)*($E$7-$C$7))),-1)</f>
        <v>5590</v>
      </c>
      <c r="G33" s="59">
        <f t="shared" si="20"/>
        <v>13</v>
      </c>
      <c r="I33" s="62">
        <f t="shared" si="21"/>
        <v>-2.564102564102564E-2</v>
      </c>
      <c r="J33" s="62">
        <f t="shared" si="22"/>
        <v>2.3809523809523808E-2</v>
      </c>
    </row>
    <row r="34" spans="1:10" x14ac:dyDescent="0.25">
      <c r="A34" s="35" t="s">
        <v>4</v>
      </c>
      <c r="B34" s="37">
        <f t="shared" si="17"/>
        <v>6330</v>
      </c>
      <c r="C34" s="35" t="s">
        <v>4</v>
      </c>
      <c r="D34" s="43">
        <v>6490</v>
      </c>
      <c r="E34" s="35" t="s">
        <v>4</v>
      </c>
      <c r="F34" s="37">
        <f>ROUND((D34*(1+($B$4/365)*($E$7-$C$7))),-1)</f>
        <v>6650</v>
      </c>
      <c r="G34" s="59">
        <f t="shared" si="20"/>
        <v>16</v>
      </c>
      <c r="I34" s="62">
        <f t="shared" ref="I34" si="23">(B34-D34)/D34</f>
        <v>-2.465331278890601E-2</v>
      </c>
      <c r="J34" s="62">
        <f t="shared" ref="J34" si="24">(F34-D34)/D34</f>
        <v>2.465331278890601E-2</v>
      </c>
    </row>
    <row r="35" spans="1:10" x14ac:dyDescent="0.25">
      <c r="A35" s="103" t="s">
        <v>24</v>
      </c>
      <c r="B35" s="103"/>
      <c r="C35" s="103"/>
      <c r="D35" s="103"/>
      <c r="E35" s="103"/>
      <c r="F35" s="103"/>
      <c r="G35" s="104"/>
      <c r="I35" s="61"/>
      <c r="J35" s="61"/>
    </row>
    <row r="36" spans="1:10" x14ac:dyDescent="0.25">
      <c r="A36" s="35" t="s">
        <v>1</v>
      </c>
      <c r="B36" s="37">
        <f t="shared" si="17"/>
        <v>4440</v>
      </c>
      <c r="C36" s="35" t="s">
        <v>1</v>
      </c>
      <c r="D36" s="43">
        <v>4550</v>
      </c>
      <c r="E36" s="35" t="s">
        <v>1</v>
      </c>
      <c r="F36" s="37">
        <f>ROUND((D36*(1+($B$4/365)*($E$7-$C$7))),-1)</f>
        <v>4660</v>
      </c>
      <c r="G36" s="59">
        <f>(F36-D36)/10</f>
        <v>11</v>
      </c>
      <c r="I36" s="62">
        <f t="shared" ref="I36" si="25">(B36-D36)/D36</f>
        <v>-2.4175824175824177E-2</v>
      </c>
      <c r="J36" s="62">
        <f t="shared" ref="J36" si="26">(F36-D36)/D36</f>
        <v>2.4175824175824177E-2</v>
      </c>
    </row>
    <row r="37" spans="1:10" x14ac:dyDescent="0.25">
      <c r="A37" s="35" t="s">
        <v>2</v>
      </c>
      <c r="B37" s="37">
        <f t="shared" si="17"/>
        <v>4950</v>
      </c>
      <c r="C37" s="35" t="s">
        <v>2</v>
      </c>
      <c r="D37" s="43">
        <v>5080</v>
      </c>
      <c r="E37" s="35" t="s">
        <v>2</v>
      </c>
      <c r="F37" s="37">
        <f>ROUND((D37*(1+($B$4/365)*($E$7-$C$7))),-1)</f>
        <v>5200</v>
      </c>
      <c r="G37" s="59">
        <f t="shared" ref="G37:G39" si="27">(F37-D37)/10</f>
        <v>12</v>
      </c>
      <c r="I37" s="62">
        <f t="shared" ref="I37:I39" si="28">(B37-D37)/D37</f>
        <v>-2.5590551181102362E-2</v>
      </c>
      <c r="J37" s="62">
        <f t="shared" ref="J37:J39" si="29">(F37-D37)/D37</f>
        <v>2.3622047244094488E-2</v>
      </c>
    </row>
    <row r="38" spans="1:10" x14ac:dyDescent="0.25">
      <c r="A38" s="35" t="s">
        <v>3</v>
      </c>
      <c r="B38" s="37">
        <f t="shared" si="17"/>
        <v>6260</v>
      </c>
      <c r="C38" s="35" t="s">
        <v>3</v>
      </c>
      <c r="D38" s="43">
        <v>6420</v>
      </c>
      <c r="E38" s="35" t="s">
        <v>3</v>
      </c>
      <c r="F38" s="37">
        <f>ROUND((D38*(1+($B$4/365)*($E$7-$C$7))),-1)</f>
        <v>6580</v>
      </c>
      <c r="G38" s="59">
        <f t="shared" si="27"/>
        <v>16</v>
      </c>
      <c r="I38" s="62">
        <f t="shared" si="28"/>
        <v>-2.4922118380062305E-2</v>
      </c>
      <c r="J38" s="62">
        <f t="shared" si="29"/>
        <v>2.4922118380062305E-2</v>
      </c>
    </row>
    <row r="39" spans="1:10" x14ac:dyDescent="0.25">
      <c r="A39" s="35" t="s">
        <v>4</v>
      </c>
      <c r="B39" s="37">
        <f t="shared" si="17"/>
        <v>7170</v>
      </c>
      <c r="C39" s="35" t="s">
        <v>4</v>
      </c>
      <c r="D39" s="43">
        <v>7360</v>
      </c>
      <c r="E39" s="35" t="s">
        <v>4</v>
      </c>
      <c r="F39" s="37">
        <f>ROUND((D39*(1+($B$4/365)*($E$7-$C$7))),-1)</f>
        <v>7540</v>
      </c>
      <c r="G39" s="59">
        <f t="shared" si="27"/>
        <v>18</v>
      </c>
      <c r="I39" s="62">
        <f t="shared" si="28"/>
        <v>-2.5815217391304348E-2</v>
      </c>
      <c r="J39" s="62">
        <f t="shared" si="29"/>
        <v>2.4456521739130436E-2</v>
      </c>
    </row>
  </sheetData>
  <mergeCells count="14">
    <mergeCell ref="I5:I6"/>
    <mergeCell ref="J5:J6"/>
    <mergeCell ref="I4:J4"/>
    <mergeCell ref="C1:F1"/>
    <mergeCell ref="C5:D5"/>
    <mergeCell ref="E5:F5"/>
    <mergeCell ref="G5:G6"/>
    <mergeCell ref="A30:G30"/>
    <mergeCell ref="A35:G35"/>
    <mergeCell ref="A5:B5"/>
    <mergeCell ref="A8:G8"/>
    <mergeCell ref="A13:G13"/>
    <mergeCell ref="A19:G19"/>
    <mergeCell ref="A24:G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14" sqref="D14"/>
    </sheetView>
  </sheetViews>
  <sheetFormatPr defaultRowHeight="15" x14ac:dyDescent="0.25"/>
  <cols>
    <col min="1" max="1" width="15.7109375" customWidth="1"/>
    <col min="2" max="2" width="12.7109375" customWidth="1"/>
    <col min="3" max="3" width="15.7109375" customWidth="1"/>
    <col min="4" max="4" width="12.7109375" customWidth="1"/>
  </cols>
  <sheetData>
    <row r="1" spans="1:7" x14ac:dyDescent="0.25">
      <c r="A1" s="73" t="s">
        <v>10</v>
      </c>
      <c r="B1" s="74"/>
      <c r="C1" s="74"/>
      <c r="D1" s="74"/>
    </row>
    <row r="2" spans="1:7" ht="15.75" thickBot="1" x14ac:dyDescent="0.3">
      <c r="A2" s="18"/>
      <c r="B2" s="19"/>
      <c r="C2" s="19"/>
      <c r="D2" s="19"/>
    </row>
    <row r="3" spans="1:7" x14ac:dyDescent="0.25">
      <c r="A3" s="4" t="s">
        <v>5</v>
      </c>
      <c r="B3" s="23">
        <f>8%+8.25%</f>
        <v>0.16250000000000001</v>
      </c>
      <c r="C3" s="75"/>
      <c r="D3" s="76"/>
    </row>
    <row r="4" spans="1:7" x14ac:dyDescent="0.25">
      <c r="A4" s="65" t="s">
        <v>8</v>
      </c>
      <c r="B4" s="66"/>
      <c r="C4" s="67" t="s">
        <v>9</v>
      </c>
      <c r="D4" s="68"/>
    </row>
    <row r="5" spans="1:7" x14ac:dyDescent="0.25">
      <c r="A5" s="2" t="s">
        <v>6</v>
      </c>
      <c r="B5" s="10" t="s">
        <v>7</v>
      </c>
      <c r="C5" s="3" t="s">
        <v>6</v>
      </c>
      <c r="D5" s="5" t="s">
        <v>7</v>
      </c>
    </row>
    <row r="6" spans="1:7" x14ac:dyDescent="0.25">
      <c r="A6" s="20">
        <v>41435</v>
      </c>
      <c r="B6" s="11">
        <v>0.5</v>
      </c>
      <c r="C6" s="21">
        <v>41470</v>
      </c>
      <c r="D6" s="6">
        <v>1</v>
      </c>
    </row>
    <row r="7" spans="1:7" x14ac:dyDescent="0.25">
      <c r="A7" s="20">
        <v>41445</v>
      </c>
      <c r="B7" s="11">
        <v>0.5</v>
      </c>
      <c r="C7" s="1"/>
      <c r="D7" s="7"/>
    </row>
    <row r="8" spans="1:7" x14ac:dyDescent="0.25">
      <c r="A8" s="20"/>
      <c r="B8" s="11"/>
      <c r="C8" s="1"/>
      <c r="D8" s="7"/>
    </row>
    <row r="9" spans="1:7" ht="8.25" customHeight="1" x14ac:dyDescent="0.25">
      <c r="A9" s="69"/>
      <c r="B9" s="70"/>
      <c r="C9" s="71"/>
      <c r="D9" s="72"/>
    </row>
    <row r="10" spans="1:7" x14ac:dyDescent="0.25">
      <c r="A10" s="16" t="s">
        <v>0</v>
      </c>
      <c r="B10" s="12">
        <v>3390</v>
      </c>
      <c r="C10" s="14" t="s">
        <v>0</v>
      </c>
      <c r="D10" s="8">
        <f>ROUND(B10+$B$6*B10*($C$6-$A$6)/365*$B$3+B10*$B$7*($C$6-$A$7)/365*$B$3+B10*$B$8*($C$6-$A$8)/365*$B$3,-1)</f>
        <v>3440</v>
      </c>
      <c r="F10" s="22"/>
      <c r="G10" s="22"/>
    </row>
    <row r="11" spans="1:7" x14ac:dyDescent="0.25">
      <c r="A11" s="16" t="s">
        <v>1</v>
      </c>
      <c r="B11" s="12">
        <v>3420</v>
      </c>
      <c r="C11" s="14" t="s">
        <v>1</v>
      </c>
      <c r="D11" s="8">
        <f>ROUND(B11+$B$6*B11*($C$6-$A$6)/365*$B$3+B11*$B$7*($C$6-$A$7)/365*$B$3+B11*$B$8*($C$6-$A$8)/365*$B$3,-1)</f>
        <v>3470</v>
      </c>
    </row>
    <row r="12" spans="1:7" x14ac:dyDescent="0.25">
      <c r="A12" s="16" t="s">
        <v>2</v>
      </c>
      <c r="B12" s="12">
        <v>4000</v>
      </c>
      <c r="C12" s="14" t="s">
        <v>2</v>
      </c>
      <c r="D12" s="8">
        <f>ROUND(B12+$B$6*B12*($C$6-$A$6)/365*$B$3+B12*$B$7*($C$6-$A$7)/365*$B$3+B12*$B$8*($C$6-$A$8)/365*$B$3,-1)</f>
        <v>4050</v>
      </c>
    </row>
    <row r="13" spans="1:7" x14ac:dyDescent="0.25">
      <c r="A13" s="16" t="s">
        <v>3</v>
      </c>
      <c r="B13" s="12">
        <v>4450</v>
      </c>
      <c r="C13" s="14" t="s">
        <v>3</v>
      </c>
      <c r="D13" s="8">
        <f>ROUND(B13+$B$6*B13*($C$6-$A$6)/365*$B$3+B13*$B$7*($C$6-$A$7)/365*$B$3+B13*$B$8*($C$6-$A$8)/365*$B$3,-1)</f>
        <v>4510</v>
      </c>
    </row>
    <row r="14" spans="1:7" ht="15.75" thickBot="1" x14ac:dyDescent="0.3">
      <c r="A14" s="17" t="s">
        <v>4</v>
      </c>
      <c r="B14" s="13">
        <v>5130</v>
      </c>
      <c r="C14" s="15" t="s">
        <v>4</v>
      </c>
      <c r="D14" s="9">
        <f>ROUND(B14+$B$6*B14*($C$6-$A$6)/365*$B$3+B14*$B$7*($C$6-$A$7)/365*$B$3+B14*$B$8*($C$6-$A$8)/365*$B$3,-1)</f>
        <v>5200</v>
      </c>
    </row>
  </sheetData>
  <mergeCells count="6">
    <mergeCell ref="A1:D1"/>
    <mergeCell ref="C3:D3"/>
    <mergeCell ref="A4:B4"/>
    <mergeCell ref="C4:D4"/>
    <mergeCell ref="A9:B9"/>
    <mergeCell ref="C9:D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14" sqref="D14"/>
    </sheetView>
  </sheetViews>
  <sheetFormatPr defaultRowHeight="15" x14ac:dyDescent="0.25"/>
  <cols>
    <col min="1" max="1" width="15.7109375" customWidth="1"/>
    <col min="2" max="2" width="12.7109375" customWidth="1"/>
    <col min="3" max="3" width="15.7109375" customWidth="1"/>
    <col min="4" max="4" width="12.7109375" customWidth="1"/>
  </cols>
  <sheetData>
    <row r="1" spans="1:7" x14ac:dyDescent="0.25">
      <c r="A1" s="73" t="s">
        <v>10</v>
      </c>
      <c r="B1" s="74"/>
      <c r="C1" s="74"/>
      <c r="D1" s="74"/>
    </row>
    <row r="2" spans="1:7" ht="15.75" thickBot="1" x14ac:dyDescent="0.3">
      <c r="A2" s="18"/>
      <c r="B2" s="19"/>
      <c r="C2" s="19"/>
      <c r="D2" s="19"/>
    </row>
    <row r="3" spans="1:7" x14ac:dyDescent="0.25">
      <c r="A3" s="4" t="s">
        <v>5</v>
      </c>
      <c r="B3" s="23">
        <f>8%+8.25%</f>
        <v>0.16250000000000001</v>
      </c>
      <c r="C3" s="75"/>
      <c r="D3" s="76"/>
    </row>
    <row r="4" spans="1:7" x14ac:dyDescent="0.25">
      <c r="A4" s="65" t="s">
        <v>8</v>
      </c>
      <c r="B4" s="66"/>
      <c r="C4" s="77" t="s">
        <v>11</v>
      </c>
      <c r="D4" s="78"/>
    </row>
    <row r="5" spans="1:7" x14ac:dyDescent="0.25">
      <c r="A5" s="2" t="s">
        <v>6</v>
      </c>
      <c r="B5" s="10" t="s">
        <v>7</v>
      </c>
      <c r="C5" s="3" t="s">
        <v>6</v>
      </c>
      <c r="D5" s="5" t="s">
        <v>7</v>
      </c>
    </row>
    <row r="6" spans="1:7" x14ac:dyDescent="0.25">
      <c r="A6" s="20">
        <v>41435</v>
      </c>
      <c r="B6" s="11">
        <v>0.5</v>
      </c>
      <c r="C6" s="21">
        <v>41426</v>
      </c>
      <c r="D6" s="6">
        <v>1</v>
      </c>
    </row>
    <row r="7" spans="1:7" x14ac:dyDescent="0.25">
      <c r="A7" s="20">
        <v>41450</v>
      </c>
      <c r="B7" s="11">
        <v>0.5</v>
      </c>
      <c r="C7" s="1"/>
      <c r="D7" s="7"/>
    </row>
    <row r="8" spans="1:7" x14ac:dyDescent="0.25">
      <c r="A8" s="20"/>
      <c r="B8" s="11"/>
      <c r="C8" s="1"/>
      <c r="D8" s="7"/>
    </row>
    <row r="9" spans="1:7" ht="8.25" customHeight="1" x14ac:dyDescent="0.25">
      <c r="A9" s="69"/>
      <c r="B9" s="70"/>
      <c r="C9" s="71"/>
      <c r="D9" s="72"/>
    </row>
    <row r="10" spans="1:7" x14ac:dyDescent="0.25">
      <c r="A10" s="16" t="s">
        <v>0</v>
      </c>
      <c r="B10" s="12"/>
      <c r="C10" s="14" t="s">
        <v>0</v>
      </c>
      <c r="D10" s="25">
        <f>ROUND(B10+$B$6*B10*($C$6-$A$6)/365*$B$3+B10*$B$7*($C$6-$A$7)/365*$B$3+B10*$B$8*($C$6-$A$8)/365*$B$3,-1)</f>
        <v>0</v>
      </c>
      <c r="F10" s="22"/>
      <c r="G10" s="22"/>
    </row>
    <row r="11" spans="1:7" x14ac:dyDescent="0.25">
      <c r="A11" s="16" t="s">
        <v>1</v>
      </c>
      <c r="B11" s="24">
        <v>2990</v>
      </c>
      <c r="C11" s="14" t="s">
        <v>1</v>
      </c>
      <c r="D11" s="25">
        <f>ROUND(B11+$B$6*B11*($C$6-$A$6)/365*$B$3+B11*$B$7*($C$6-$A$7)/365*$B$3+B11*$B$8*($C$6-$A$8)/365*$B$3,-1)</f>
        <v>2970</v>
      </c>
    </row>
    <row r="12" spans="1:7" x14ac:dyDescent="0.25">
      <c r="A12" s="16" t="s">
        <v>2</v>
      </c>
      <c r="B12" s="24">
        <v>3720</v>
      </c>
      <c r="C12" s="14" t="s">
        <v>2</v>
      </c>
      <c r="D12" s="25">
        <f>ROUND(B12+$B$6*B12*($C$6-$A$6)/365*$B$3+B12*$B$7*($C$6-$A$7)/365*$B$3+B12*$B$8*($C$6-$A$8)/365*$B$3,-1)</f>
        <v>3690</v>
      </c>
    </row>
    <row r="13" spans="1:7" x14ac:dyDescent="0.25">
      <c r="A13" s="16" t="s">
        <v>3</v>
      </c>
      <c r="B13" s="24">
        <v>4550</v>
      </c>
      <c r="C13" s="14" t="s">
        <v>3</v>
      </c>
      <c r="D13" s="25">
        <f>ROUND(B13+$B$6*B13*($C$6-$A$6)/365*$B$3+B13*$B$7*($C$6-$A$7)/365*$B$3+B13*$B$8*($C$6-$A$8)/365*$B$3,-1)</f>
        <v>4520</v>
      </c>
    </row>
    <row r="14" spans="1:7" ht="15.75" thickBot="1" x14ac:dyDescent="0.3">
      <c r="A14" s="17" t="s">
        <v>4</v>
      </c>
      <c r="B14" s="24">
        <v>5150</v>
      </c>
      <c r="C14" s="15" t="s">
        <v>4</v>
      </c>
      <c r="D14" s="26">
        <f>ROUND(B14+$B$6*B14*($C$6-$A$6)/365*$B$3+B14*$B$7*($C$6-$A$7)/365*$B$3+B14*$B$8*($C$6-$A$8)/365*$B$3,-1)</f>
        <v>5110</v>
      </c>
    </row>
  </sheetData>
  <mergeCells count="6">
    <mergeCell ref="A1:D1"/>
    <mergeCell ref="C3:D3"/>
    <mergeCell ref="A4:B4"/>
    <mergeCell ref="C4:D4"/>
    <mergeCell ref="A9:B9"/>
    <mergeCell ref="C9:D9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4" workbookViewId="0">
      <selection activeCell="D14" sqref="D14"/>
    </sheetView>
  </sheetViews>
  <sheetFormatPr defaultRowHeight="15" x14ac:dyDescent="0.25"/>
  <cols>
    <col min="1" max="1" width="15.7109375" customWidth="1"/>
    <col min="2" max="2" width="12.7109375" customWidth="1"/>
    <col min="3" max="3" width="15.7109375" customWidth="1"/>
    <col min="4" max="4" width="12.7109375" customWidth="1"/>
  </cols>
  <sheetData>
    <row r="1" spans="1:7" x14ac:dyDescent="0.25">
      <c r="A1" s="73" t="s">
        <v>10</v>
      </c>
      <c r="B1" s="74"/>
      <c r="C1" s="74"/>
      <c r="D1" s="74"/>
    </row>
    <row r="2" spans="1:7" ht="15.75" thickBot="1" x14ac:dyDescent="0.3">
      <c r="A2" s="18"/>
      <c r="B2" s="19"/>
      <c r="C2" s="19"/>
      <c r="D2" s="19"/>
    </row>
    <row r="3" spans="1:7" x14ac:dyDescent="0.25">
      <c r="A3" s="4" t="s">
        <v>5</v>
      </c>
      <c r="B3" s="23">
        <f>8%+8.25%</f>
        <v>0.16250000000000001</v>
      </c>
      <c r="C3" s="75"/>
      <c r="D3" s="76"/>
    </row>
    <row r="4" spans="1:7" x14ac:dyDescent="0.25">
      <c r="A4" s="65" t="s">
        <v>8</v>
      </c>
      <c r="B4" s="66"/>
      <c r="C4" s="67" t="s">
        <v>9</v>
      </c>
      <c r="D4" s="68"/>
    </row>
    <row r="5" spans="1:7" x14ac:dyDescent="0.25">
      <c r="A5" s="2" t="s">
        <v>6</v>
      </c>
      <c r="B5" s="10" t="s">
        <v>7</v>
      </c>
      <c r="C5" s="3" t="s">
        <v>6</v>
      </c>
      <c r="D5" s="5" t="s">
        <v>7</v>
      </c>
    </row>
    <row r="6" spans="1:7" x14ac:dyDescent="0.25">
      <c r="A6" s="20">
        <v>41430</v>
      </c>
      <c r="B6" s="11">
        <v>0.3</v>
      </c>
      <c r="C6" s="21">
        <v>41467</v>
      </c>
      <c r="D6" s="6">
        <v>1</v>
      </c>
    </row>
    <row r="7" spans="1:7" x14ac:dyDescent="0.25">
      <c r="A7" s="20">
        <v>41435</v>
      </c>
      <c r="B7" s="11">
        <v>0.3</v>
      </c>
      <c r="C7" s="1"/>
      <c r="D7" s="7"/>
    </row>
    <row r="8" spans="1:7" x14ac:dyDescent="0.25">
      <c r="A8" s="20">
        <v>41445</v>
      </c>
      <c r="B8" s="11">
        <v>0.3</v>
      </c>
      <c r="C8" s="1"/>
      <c r="D8" s="7"/>
    </row>
    <row r="9" spans="1:7" x14ac:dyDescent="0.25">
      <c r="A9" s="20">
        <v>41450</v>
      </c>
      <c r="B9" s="11">
        <v>0.1</v>
      </c>
      <c r="C9" s="1"/>
      <c r="D9" s="7"/>
    </row>
    <row r="10" spans="1:7" ht="8.25" customHeight="1" x14ac:dyDescent="0.25">
      <c r="A10" s="69"/>
      <c r="B10" s="70"/>
      <c r="C10" s="71"/>
      <c r="D10" s="72"/>
    </row>
    <row r="11" spans="1:7" x14ac:dyDescent="0.25">
      <c r="A11" s="16" t="s">
        <v>0</v>
      </c>
      <c r="B11" s="12">
        <v>2690</v>
      </c>
      <c r="C11" s="14" t="s">
        <v>0</v>
      </c>
      <c r="D11" s="8">
        <f>ROUND(B11+$B$6*B11*($C$6-$A$6)/365*$B$3+B11*$B$7*($C$6-$A$7)/365*$B$3+B11*$B$8*($C$6-$A$8)/365*$B$3+B11*$B$9*($C$6-$A$9)/365*$B$3,-1)</f>
        <v>2720</v>
      </c>
      <c r="F11" s="22"/>
      <c r="G11" s="22"/>
    </row>
    <row r="12" spans="1:7" x14ac:dyDescent="0.25">
      <c r="A12" s="16" t="s">
        <v>1</v>
      </c>
      <c r="B12" s="12">
        <v>3080</v>
      </c>
      <c r="C12" s="14" t="s">
        <v>1</v>
      </c>
      <c r="D12" s="8">
        <f t="shared" ref="D12:D14" si="0">ROUND(B12+$B$6*B12*($C$6-$A$6)/365*$B$3+B12*$B$7*($C$6-$A$7)/365*$B$3+B12*$B$8*($C$6-$A$8)/365*$B$3+B12*$B$9*($C$6-$A$9)/365*$B$3,-1)</f>
        <v>3120</v>
      </c>
    </row>
    <row r="13" spans="1:7" x14ac:dyDescent="0.25">
      <c r="A13" s="16" t="s">
        <v>2</v>
      </c>
      <c r="B13" s="12">
        <v>3560</v>
      </c>
      <c r="C13" s="14" t="s">
        <v>2</v>
      </c>
      <c r="D13" s="8">
        <f t="shared" si="0"/>
        <v>3610</v>
      </c>
    </row>
    <row r="14" spans="1:7" x14ac:dyDescent="0.25">
      <c r="A14" s="16" t="s">
        <v>3</v>
      </c>
      <c r="B14" s="12">
        <v>3860</v>
      </c>
      <c r="C14" s="14" t="s">
        <v>3</v>
      </c>
      <c r="D14" s="8">
        <f t="shared" si="0"/>
        <v>3910</v>
      </c>
    </row>
    <row r="15" spans="1:7" ht="15.75" thickBot="1" x14ac:dyDescent="0.3">
      <c r="A15" s="17" t="s">
        <v>4</v>
      </c>
      <c r="B15" s="13">
        <v>4490</v>
      </c>
      <c r="C15" s="15" t="s">
        <v>4</v>
      </c>
      <c r="D15" s="8">
        <f>ROUND(B15+$B$6*B15*($C$6-$A$6)/365*$B$3+B15*$B$7*($C$6-$A$7)/365*$B$3+B15*$B$8*($C$6-$A$8)/365*$B$3+B15*$B$9*($C$6-$A$9)/365*$B$3,-1)</f>
        <v>4550</v>
      </c>
    </row>
  </sheetData>
  <mergeCells count="6">
    <mergeCell ref="A1:D1"/>
    <mergeCell ref="C3:D3"/>
    <mergeCell ref="A4:B4"/>
    <mergeCell ref="C4:D4"/>
    <mergeCell ref="A10:B10"/>
    <mergeCell ref="C10:D10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view="pageBreakPreview" zoomScaleNormal="100" zoomScaleSheetLayoutView="100" workbookViewId="0">
      <selection activeCell="I35" sqref="I35:J38"/>
    </sheetView>
  </sheetViews>
  <sheetFormatPr defaultRowHeight="15" x14ac:dyDescent="0.25"/>
  <cols>
    <col min="1" max="1" width="25.140625" customWidth="1"/>
    <col min="2" max="2" width="15.140625" customWidth="1"/>
    <col min="3" max="3" width="15.5703125" customWidth="1"/>
    <col min="4" max="4" width="12.140625" customWidth="1"/>
    <col min="5" max="5" width="15.5703125" customWidth="1"/>
    <col min="6" max="6" width="12.140625" customWidth="1"/>
    <col min="8" max="8" width="0" hidden="1" customWidth="1"/>
  </cols>
  <sheetData>
    <row r="1" spans="1:8" x14ac:dyDescent="0.25">
      <c r="A1" s="79" t="s">
        <v>33</v>
      </c>
      <c r="B1" s="79"/>
      <c r="C1" s="79"/>
      <c r="D1" s="79"/>
      <c r="E1" s="79"/>
      <c r="F1" s="79"/>
    </row>
    <row r="2" spans="1:8" x14ac:dyDescent="0.25">
      <c r="A2" s="64" t="s">
        <v>25</v>
      </c>
      <c r="D2" s="28"/>
      <c r="E2" s="28"/>
      <c r="F2" s="28"/>
    </row>
    <row r="3" spans="1:8" x14ac:dyDescent="0.25">
      <c r="A3" s="53" t="s">
        <v>17</v>
      </c>
      <c r="B3" s="29">
        <f>10%</f>
        <v>0.1</v>
      </c>
      <c r="C3" s="33"/>
      <c r="D3" s="33"/>
      <c r="E3" s="82"/>
      <c r="F3" s="82"/>
    </row>
    <row r="4" spans="1:8" x14ac:dyDescent="0.25">
      <c r="A4" s="53" t="s">
        <v>18</v>
      </c>
      <c r="B4" s="29">
        <v>0.2</v>
      </c>
      <c r="C4" s="33"/>
      <c r="D4" s="33"/>
      <c r="E4" s="49"/>
      <c r="F4" s="49"/>
    </row>
    <row r="5" spans="1:8" ht="32.25" customHeight="1" x14ac:dyDescent="0.25">
      <c r="A5" s="80" t="s">
        <v>11</v>
      </c>
      <c r="B5" s="80"/>
      <c r="C5" s="83" t="s">
        <v>12</v>
      </c>
      <c r="D5" s="83"/>
      <c r="E5" s="84" t="s">
        <v>9</v>
      </c>
      <c r="F5" s="84"/>
    </row>
    <row r="6" spans="1:8" x14ac:dyDescent="0.25">
      <c r="A6" s="49" t="s">
        <v>6</v>
      </c>
      <c r="B6" s="49" t="s">
        <v>7</v>
      </c>
      <c r="C6" s="49" t="s">
        <v>6</v>
      </c>
      <c r="D6" s="49" t="s">
        <v>7</v>
      </c>
      <c r="E6" s="49" t="s">
        <v>6</v>
      </c>
      <c r="F6" s="49" t="s">
        <v>7</v>
      </c>
    </row>
    <row r="7" spans="1:8" x14ac:dyDescent="0.25">
      <c r="A7" s="31">
        <v>42005</v>
      </c>
      <c r="B7" s="32">
        <v>1</v>
      </c>
      <c r="C7" s="31">
        <v>42014</v>
      </c>
      <c r="D7" s="32">
        <v>0.3</v>
      </c>
      <c r="E7" s="31">
        <v>42050</v>
      </c>
      <c r="F7" s="32">
        <v>1</v>
      </c>
    </row>
    <row r="8" spans="1:8" x14ac:dyDescent="0.25">
      <c r="A8" s="33"/>
      <c r="B8" s="33"/>
      <c r="C8" s="31">
        <v>42029</v>
      </c>
      <c r="D8" s="32">
        <v>0.4</v>
      </c>
      <c r="E8" s="33"/>
      <c r="F8" s="33"/>
    </row>
    <row r="9" spans="1:8" x14ac:dyDescent="0.25">
      <c r="A9" s="33"/>
      <c r="B9" s="33"/>
      <c r="C9" s="31">
        <v>42053</v>
      </c>
      <c r="D9" s="32">
        <v>0.3</v>
      </c>
      <c r="E9" s="33"/>
      <c r="F9" s="33"/>
    </row>
    <row r="10" spans="1:8" ht="8.25" customHeight="1" x14ac:dyDescent="0.25">
      <c r="A10" s="81"/>
      <c r="B10" s="81"/>
      <c r="C10" s="81"/>
      <c r="D10" s="81"/>
      <c r="E10" s="81"/>
      <c r="F10" s="81"/>
    </row>
    <row r="11" spans="1:8" x14ac:dyDescent="0.25">
      <c r="A11" s="35" t="s">
        <v>0</v>
      </c>
      <c r="B11" s="43"/>
      <c r="C11" s="35" t="s">
        <v>0</v>
      </c>
      <c r="D11" s="36"/>
      <c r="E11" s="35" t="s">
        <v>0</v>
      </c>
      <c r="F11" s="37"/>
    </row>
    <row r="12" spans="1:8" x14ac:dyDescent="0.25">
      <c r="A12" s="35" t="s">
        <v>1</v>
      </c>
      <c r="B12" s="43">
        <f>ROUND(D12*(1+($B$3/365)*(($D$7*($A$7-$C$7))+($D$8*($A$7-$C$8))+($D$9*($A$7-$C$9)))),-1)</f>
        <v>4740</v>
      </c>
      <c r="C12" s="35" t="s">
        <v>1</v>
      </c>
      <c r="D12" s="36">
        <v>4770</v>
      </c>
      <c r="E12" s="35" t="s">
        <v>1</v>
      </c>
      <c r="F12" s="37">
        <f>ROUND((D12*(1+($B$4/365)*(($D$7*($E$7-$C$7))+($D$8*($E$7-$C$8))+($D$9*($E$7-$C$9))))),-1)</f>
        <v>4820</v>
      </c>
      <c r="H12">
        <f>(F12-[1]КЭСБ!D11)/10</f>
        <v>140</v>
      </c>
    </row>
    <row r="13" spans="1:8" x14ac:dyDescent="0.25">
      <c r="A13" s="35" t="s">
        <v>2</v>
      </c>
      <c r="B13" s="43">
        <f>ROUND(D13*(1+($B$3/365)*(($D$7*($A$7-$C$7))+($D$8*($A$7-$C$8))+($D$9*($A$7-$C$9)))),-1)</f>
        <v>6030</v>
      </c>
      <c r="C13" s="35" t="s">
        <v>2</v>
      </c>
      <c r="D13" s="36">
        <v>6070</v>
      </c>
      <c r="E13" s="35" t="s">
        <v>2</v>
      </c>
      <c r="F13" s="37">
        <f>ROUND((D13*(1+($B$4/365)*(($D$7*($E$7-$C$7))+($D$8*($E$7-$C$8))+($D$9*($E$7-$C$9))))),-1)</f>
        <v>6130</v>
      </c>
      <c r="H13">
        <f>(F13-[1]КЭСБ!D12)/10</f>
        <v>178</v>
      </c>
    </row>
    <row r="14" spans="1:8" x14ac:dyDescent="0.25">
      <c r="A14" s="35" t="s">
        <v>3</v>
      </c>
      <c r="B14" s="43">
        <f>ROUND(D14*(1+($B$3/365)*(($D$7*($A$7-$C$7))+($D$8*($A$7-$C$8))+($D$9*($A$7-$C$9)))),-1)</f>
        <v>6710</v>
      </c>
      <c r="C14" s="35" t="s">
        <v>3</v>
      </c>
      <c r="D14" s="36">
        <v>6760</v>
      </c>
      <c r="E14" s="35" t="s">
        <v>3</v>
      </c>
      <c r="F14" s="37">
        <f>ROUND((D14*(1+($B$4/365)*(($D$7*($E$7-$C$7))+($D$8*($E$7-$C$8))+($D$9*($E$7-$C$9))))),-1)</f>
        <v>6830</v>
      </c>
      <c r="H14">
        <f>(F14-[1]КЭСБ!D13)/10</f>
        <v>197</v>
      </c>
    </row>
    <row r="15" spans="1:8" x14ac:dyDescent="0.25">
      <c r="A15" s="35" t="s">
        <v>4</v>
      </c>
      <c r="B15" s="43">
        <f>ROUND(D15*(1+($B$3/365)*(($D$7*($A$7-$C$7))+($D$8*($A$7-$C$8))+($D$9*($A$7-$C$9)))),-1)</f>
        <v>8480</v>
      </c>
      <c r="C15" s="35" t="s">
        <v>4</v>
      </c>
      <c r="D15" s="36">
        <v>8540</v>
      </c>
      <c r="E15" s="35" t="s">
        <v>4</v>
      </c>
      <c r="F15" s="37">
        <f>ROUND((D15*(1+($B$4/365)*(($D$7*($E$7-$C$7))+($D$8*($E$7-$C$8))+($D$9*($E$7-$C$9))))),-1)</f>
        <v>8630</v>
      </c>
      <c r="H15">
        <f>(F15-[1]КЭСБ!D14)/10</f>
        <v>252</v>
      </c>
    </row>
    <row r="17" spans="1:6" x14ac:dyDescent="0.25">
      <c r="A17" s="54"/>
      <c r="B17" s="54"/>
      <c r="C17" s="41" t="s">
        <v>16</v>
      </c>
      <c r="F17" s="54"/>
    </row>
    <row r="18" spans="1:6" x14ac:dyDescent="0.25">
      <c r="A18" s="53" t="s">
        <v>17</v>
      </c>
      <c r="B18" s="29">
        <f>B3</f>
        <v>0.1</v>
      </c>
      <c r="C18" s="33"/>
      <c r="D18" s="33"/>
      <c r="E18" s="82"/>
      <c r="F18" s="82"/>
    </row>
    <row r="19" spans="1:6" x14ac:dyDescent="0.25">
      <c r="A19" s="53" t="s">
        <v>18</v>
      </c>
      <c r="B19" s="29">
        <f>B4</f>
        <v>0.2</v>
      </c>
      <c r="C19" s="33"/>
      <c r="D19" s="33"/>
      <c r="E19" s="63"/>
      <c r="F19" s="63"/>
    </row>
    <row r="20" spans="1:6" x14ac:dyDescent="0.25">
      <c r="A20" s="85" t="s">
        <v>11</v>
      </c>
      <c r="B20" s="85"/>
      <c r="C20" s="86" t="s">
        <v>12</v>
      </c>
      <c r="D20" s="86"/>
      <c r="E20" s="87" t="s">
        <v>9</v>
      </c>
      <c r="F20" s="87"/>
    </row>
    <row r="21" spans="1:6" x14ac:dyDescent="0.25">
      <c r="A21" s="63" t="s">
        <v>6</v>
      </c>
      <c r="B21" s="63" t="s">
        <v>7</v>
      </c>
      <c r="C21" s="63" t="s">
        <v>6</v>
      </c>
      <c r="D21" s="63" t="s">
        <v>7</v>
      </c>
      <c r="E21" s="63" t="s">
        <v>6</v>
      </c>
      <c r="F21" s="63" t="s">
        <v>7</v>
      </c>
    </row>
    <row r="22" spans="1:6" x14ac:dyDescent="0.25">
      <c r="A22" s="31">
        <v>42005</v>
      </c>
      <c r="B22" s="32">
        <v>1</v>
      </c>
      <c r="C22" s="31">
        <v>42014</v>
      </c>
      <c r="D22" s="32">
        <v>0.3</v>
      </c>
      <c r="E22" s="31">
        <v>42050</v>
      </c>
      <c r="F22" s="32">
        <v>1</v>
      </c>
    </row>
    <row r="23" spans="1:6" x14ac:dyDescent="0.25">
      <c r="A23" s="33"/>
      <c r="B23" s="33"/>
      <c r="C23" s="31">
        <v>42029</v>
      </c>
      <c r="D23" s="32">
        <v>0.4</v>
      </c>
      <c r="E23" s="33"/>
      <c r="F23" s="33"/>
    </row>
    <row r="24" spans="1:6" x14ac:dyDescent="0.25">
      <c r="A24" s="33"/>
      <c r="B24" s="33"/>
      <c r="C24" s="31">
        <v>42053</v>
      </c>
      <c r="D24" s="32">
        <v>0.3</v>
      </c>
      <c r="E24" s="33"/>
      <c r="F24" s="33"/>
    </row>
    <row r="25" spans="1:6" x14ac:dyDescent="0.25">
      <c r="A25" s="81"/>
      <c r="B25" s="81"/>
      <c r="C25" s="81"/>
      <c r="D25" s="81"/>
      <c r="E25" s="81"/>
      <c r="F25" s="81"/>
    </row>
    <row r="26" spans="1:6" ht="15.75" x14ac:dyDescent="0.25">
      <c r="A26" s="33"/>
      <c r="B26" s="33"/>
      <c r="C26" s="40" t="s">
        <v>13</v>
      </c>
      <c r="D26" s="32"/>
      <c r="E26" s="33"/>
      <c r="F26" s="33"/>
    </row>
    <row r="27" spans="1:6" x14ac:dyDescent="0.25">
      <c r="A27" s="35" t="s">
        <v>0</v>
      </c>
      <c r="B27" s="37"/>
      <c r="C27" s="35" t="s">
        <v>0</v>
      </c>
      <c r="D27" s="36"/>
      <c r="E27" s="35" t="s">
        <v>0</v>
      </c>
      <c r="F27" s="37"/>
    </row>
    <row r="28" spans="1:6" x14ac:dyDescent="0.25">
      <c r="A28" s="35" t="s">
        <v>1</v>
      </c>
      <c r="B28" s="43">
        <f>ROUND(D28*(1+($B$3/365)*(($D$7*($A$7-$C$7))+($D$8*($A$7-$C$8))+($D$9*($A$7-$C$9)))),-1)</f>
        <v>4140</v>
      </c>
      <c r="C28" s="35" t="s">
        <v>1</v>
      </c>
      <c r="D28" s="24">
        <v>4170</v>
      </c>
      <c r="E28" s="35" t="s">
        <v>1</v>
      </c>
      <c r="F28" s="37">
        <f>ROUND((D28*(1+($B$4/365)*(($D$7*($E$7-$C$7))+($D$8*($E$7-$C$8))+($D$9*($E$7-$C$9))))),-1)</f>
        <v>4210</v>
      </c>
    </row>
    <row r="29" spans="1:6" x14ac:dyDescent="0.25">
      <c r="A29" s="35" t="s">
        <v>2</v>
      </c>
      <c r="B29" s="43">
        <f>ROUND(D29*(1+($B$3/365)*(($D$7*($A$7-$C$7))+($D$8*($A$7-$C$8))+($D$9*($A$7-$C$9)))),-1)</f>
        <v>5170</v>
      </c>
      <c r="C29" s="35" t="s">
        <v>2</v>
      </c>
      <c r="D29" s="24">
        <v>5210</v>
      </c>
      <c r="E29" s="35" t="s">
        <v>2</v>
      </c>
      <c r="F29" s="37">
        <f t="shared" ref="F29:F31" si="0">ROUND((D29*(1+($B$4/365)*(($D$7*($E$7-$C$7))+($D$8*($E$7-$C$8))+($D$9*($E$7-$C$9))))),-1)</f>
        <v>5260</v>
      </c>
    </row>
    <row r="30" spans="1:6" x14ac:dyDescent="0.25">
      <c r="A30" s="35" t="s">
        <v>3</v>
      </c>
      <c r="B30" s="43">
        <f>ROUND(D30*(1+($B$3/365)*(($D$7*($A$7-$C$7))+($D$8*($A$7-$C$8))+($D$9*($A$7-$C$9)))),-1)</f>
        <v>5640</v>
      </c>
      <c r="C30" s="35" t="s">
        <v>3</v>
      </c>
      <c r="D30" s="24">
        <v>5680</v>
      </c>
      <c r="E30" s="35" t="s">
        <v>3</v>
      </c>
      <c r="F30" s="37">
        <f t="shared" si="0"/>
        <v>5740</v>
      </c>
    </row>
    <row r="31" spans="1:6" x14ac:dyDescent="0.25">
      <c r="A31" s="35" t="s">
        <v>4</v>
      </c>
      <c r="B31" s="43">
        <f>ROUND(D31*(1+($B$3/365)*(($D$7*($A$7-$C$7))+($D$8*($A$7-$C$8))+($D$9*($A$7-$C$9)))),-1)</f>
        <v>7640</v>
      </c>
      <c r="C31" s="35" t="s">
        <v>4</v>
      </c>
      <c r="D31" s="24">
        <v>7700</v>
      </c>
      <c r="E31" s="35" t="s">
        <v>4</v>
      </c>
      <c r="F31" s="37">
        <f t="shared" si="0"/>
        <v>7780</v>
      </c>
    </row>
    <row r="32" spans="1:6" x14ac:dyDescent="0.25">
      <c r="D32" s="110"/>
    </row>
    <row r="33" spans="1:6" ht="15.75" x14ac:dyDescent="0.25">
      <c r="A33" s="33"/>
      <c r="B33" s="33"/>
      <c r="C33" s="40" t="s">
        <v>14</v>
      </c>
      <c r="D33" s="46"/>
      <c r="E33" s="33"/>
      <c r="F33" s="33"/>
    </row>
    <row r="34" spans="1:6" x14ac:dyDescent="0.25">
      <c r="A34" s="35" t="s">
        <v>0</v>
      </c>
      <c r="B34" s="37"/>
      <c r="C34" s="35" t="s">
        <v>0</v>
      </c>
      <c r="D34" s="43"/>
      <c r="E34" s="35" t="s">
        <v>0</v>
      </c>
      <c r="F34" s="37"/>
    </row>
    <row r="35" spans="1:6" x14ac:dyDescent="0.25">
      <c r="A35" s="35" t="s">
        <v>1</v>
      </c>
      <c r="B35" s="43">
        <f>ROUND(D35*(1+($B$3/365)*(($D$7*($A$7-$C$7))+($D$8*($A$7-$C$8))+($D$9*($A$7-$C$9)))),-1)</f>
        <v>4880</v>
      </c>
      <c r="C35" s="35" t="s">
        <v>1</v>
      </c>
      <c r="D35" s="43">
        <v>4920</v>
      </c>
      <c r="E35" s="35" t="s">
        <v>1</v>
      </c>
      <c r="F35" s="37">
        <f>ROUND((D35*(1+($B$4/365)*(($D$7*($E$7-$C$7))+($D$8*($E$7-$C$8))+($D$9*($E$7-$C$9))))),-1)</f>
        <v>4970</v>
      </c>
    </row>
    <row r="36" spans="1:6" x14ac:dyDescent="0.25">
      <c r="A36" s="35" t="s">
        <v>2</v>
      </c>
      <c r="B36" s="43">
        <f>ROUND(D36*(1+($B$3/365)*(($D$7*($A$7-$C$7))+($D$8*($A$7-$C$8))+($D$9*($A$7-$C$9)))),-1)</f>
        <v>6090</v>
      </c>
      <c r="C36" s="35" t="s">
        <v>2</v>
      </c>
      <c r="D36" s="43">
        <v>6130</v>
      </c>
      <c r="E36" s="35" t="s">
        <v>2</v>
      </c>
      <c r="F36" s="37">
        <f t="shared" ref="F36:F38" si="1">ROUND((D36*(1+($B$4/365)*(($D$7*($E$7-$C$7))+($D$8*($E$7-$C$8))+($D$9*($E$7-$C$9))))),-1)</f>
        <v>6190</v>
      </c>
    </row>
    <row r="37" spans="1:6" x14ac:dyDescent="0.25">
      <c r="A37" s="35" t="s">
        <v>3</v>
      </c>
      <c r="B37" s="43">
        <f>ROUND(D37*(1+($B$3/365)*(($D$7*($A$7-$C$7))+($D$8*($A$7-$C$8))+($D$9*($A$7-$C$9)))),-1)</f>
        <v>6660</v>
      </c>
      <c r="C37" s="35" t="s">
        <v>3</v>
      </c>
      <c r="D37" s="43">
        <v>6710</v>
      </c>
      <c r="E37" s="35" t="s">
        <v>3</v>
      </c>
      <c r="F37" s="37">
        <f t="shared" si="1"/>
        <v>6780</v>
      </c>
    </row>
    <row r="38" spans="1:6" x14ac:dyDescent="0.25">
      <c r="A38" s="35" t="s">
        <v>4</v>
      </c>
      <c r="B38" s="43">
        <f>ROUND(D38*(1+($B$3/365)*(($D$7*($A$7-$C$7))+($D$8*($A$7-$C$8))+($D$9*($A$7-$C$9)))),-1)</f>
        <v>9020</v>
      </c>
      <c r="C38" s="35" t="s">
        <v>4</v>
      </c>
      <c r="D38" s="43">
        <v>9090</v>
      </c>
      <c r="E38" s="35" t="s">
        <v>4</v>
      </c>
      <c r="F38" s="37">
        <f t="shared" si="1"/>
        <v>9180</v>
      </c>
    </row>
    <row r="41" spans="1:6" x14ac:dyDescent="0.25">
      <c r="D41" s="42"/>
    </row>
  </sheetData>
  <mergeCells count="15">
    <mergeCell ref="E18:F18"/>
    <mergeCell ref="A20:B20"/>
    <mergeCell ref="C20:D20"/>
    <mergeCell ref="E20:F20"/>
    <mergeCell ref="A25:B25"/>
    <mergeCell ref="C25:D25"/>
    <mergeCell ref="E25:F25"/>
    <mergeCell ref="A1:F1"/>
    <mergeCell ref="A5:B5"/>
    <mergeCell ref="A10:B10"/>
    <mergeCell ref="E3:F3"/>
    <mergeCell ref="C5:D5"/>
    <mergeCell ref="E5:F5"/>
    <mergeCell ref="C10:D10"/>
    <mergeCell ref="E10:F10"/>
  </mergeCells>
  <pageMargins left="0.7" right="0.7" top="0.75" bottom="0.75" header="0.3" footer="0.3"/>
  <pageSetup paperSize="9" scale="86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topLeftCell="A24" zoomScale="115" zoomScaleNormal="100" zoomScaleSheetLayoutView="115" workbookViewId="0">
      <selection activeCell="A39" sqref="A39:XFD39"/>
    </sheetView>
  </sheetViews>
  <sheetFormatPr defaultRowHeight="15" x14ac:dyDescent="0.25"/>
  <cols>
    <col min="1" max="1" width="24.28515625" customWidth="1"/>
    <col min="2" max="2" width="12.28515625" customWidth="1"/>
    <col min="3" max="3" width="14.7109375" customWidth="1"/>
    <col min="4" max="4" width="12.28515625" customWidth="1"/>
    <col min="5" max="5" width="14.7109375" customWidth="1"/>
    <col min="6" max="6" width="12.28515625" customWidth="1"/>
    <col min="8" max="8" width="0" hidden="1" customWidth="1"/>
  </cols>
  <sheetData>
    <row r="1" spans="1:8" x14ac:dyDescent="0.25">
      <c r="A1" s="79" t="str">
        <f>КЭСБ!A1</f>
        <v>Расчет фиксированных цен при оплате по факту и предоплате 2019 год</v>
      </c>
      <c r="B1" s="79"/>
      <c r="C1" s="79"/>
      <c r="D1" s="79"/>
      <c r="E1" s="79"/>
      <c r="F1" s="79"/>
    </row>
    <row r="2" spans="1:8" x14ac:dyDescent="0.25">
      <c r="A2" s="64" t="s">
        <v>20</v>
      </c>
      <c r="D2" s="28"/>
      <c r="E2" s="28"/>
      <c r="F2" s="28"/>
    </row>
    <row r="3" spans="1:8" x14ac:dyDescent="0.25">
      <c r="A3" s="53" t="s">
        <v>17</v>
      </c>
      <c r="B3" s="29">
        <f>КЭСБ!B3</f>
        <v>0.1</v>
      </c>
      <c r="C3" s="33"/>
      <c r="D3" s="33"/>
      <c r="E3" s="82"/>
      <c r="F3" s="82"/>
    </row>
    <row r="4" spans="1:8" x14ac:dyDescent="0.25">
      <c r="A4" s="53" t="s">
        <v>18</v>
      </c>
      <c r="B4" s="29">
        <f>КЭСБ!B4</f>
        <v>0.2</v>
      </c>
      <c r="C4" s="33"/>
      <c r="D4" s="33"/>
      <c r="E4" s="49"/>
      <c r="F4" s="49"/>
    </row>
    <row r="5" spans="1:8" ht="30.75" customHeight="1" x14ac:dyDescent="0.25">
      <c r="A5" s="80" t="s">
        <v>11</v>
      </c>
      <c r="B5" s="80"/>
      <c r="C5" s="83" t="s">
        <v>12</v>
      </c>
      <c r="D5" s="83"/>
      <c r="E5" s="84" t="s">
        <v>9</v>
      </c>
      <c r="F5" s="84"/>
    </row>
    <row r="6" spans="1:8" x14ac:dyDescent="0.25">
      <c r="A6" s="49" t="s">
        <v>6</v>
      </c>
      <c r="B6" s="49" t="s">
        <v>7</v>
      </c>
      <c r="C6" s="49" t="s">
        <v>6</v>
      </c>
      <c r="D6" s="49" t="s">
        <v>7</v>
      </c>
      <c r="E6" s="49" t="s">
        <v>6</v>
      </c>
      <c r="F6" s="49" t="s">
        <v>7</v>
      </c>
    </row>
    <row r="7" spans="1:8" x14ac:dyDescent="0.25">
      <c r="A7" s="31">
        <v>42005</v>
      </c>
      <c r="B7" s="32">
        <v>1</v>
      </c>
      <c r="C7" s="31">
        <v>42014</v>
      </c>
      <c r="D7" s="32">
        <v>0.5</v>
      </c>
      <c r="E7" s="31">
        <v>42050</v>
      </c>
      <c r="F7" s="32">
        <v>1</v>
      </c>
    </row>
    <row r="8" spans="1:8" x14ac:dyDescent="0.25">
      <c r="A8" s="33"/>
      <c r="B8" s="33"/>
      <c r="C8" s="31">
        <v>42024</v>
      </c>
      <c r="D8" s="32">
        <v>0.5</v>
      </c>
      <c r="E8" s="33"/>
      <c r="F8" s="33"/>
    </row>
    <row r="9" spans="1:8" x14ac:dyDescent="0.25">
      <c r="A9" s="33"/>
      <c r="B9" s="33"/>
      <c r="C9" s="31"/>
      <c r="D9" s="32"/>
      <c r="E9" s="33"/>
      <c r="F9" s="33"/>
    </row>
    <row r="10" spans="1:8" ht="8.25" customHeight="1" x14ac:dyDescent="0.25">
      <c r="A10" s="50"/>
      <c r="B10" s="50"/>
      <c r="C10" s="81"/>
      <c r="D10" s="81"/>
      <c r="E10" s="81"/>
      <c r="F10" s="81"/>
    </row>
    <row r="11" spans="1:8" x14ac:dyDescent="0.25">
      <c r="A11" s="35" t="s">
        <v>0</v>
      </c>
      <c r="B11" s="43">
        <f>ROUND(D11*(1+($B$3/365)*(($D$7*($A$7-$C$7))+($D$8*($A$7-$C$8)))),-1)</f>
        <v>4810</v>
      </c>
      <c r="C11" s="35" t="s">
        <v>0</v>
      </c>
      <c r="D11" s="36">
        <v>4830</v>
      </c>
      <c r="E11" s="35" t="s">
        <v>0</v>
      </c>
      <c r="F11" s="37">
        <f>ROUND((D11*(1+($B$4/365)*(($D$7*($E$7-$C$7))+($D$8*($E$7-$C$8))))),-1)</f>
        <v>4910</v>
      </c>
      <c r="G11" s="22"/>
      <c r="H11">
        <f>(F11-[1]ОЭСБ!D10)/10</f>
        <v>117</v>
      </c>
    </row>
    <row r="12" spans="1:8" x14ac:dyDescent="0.25">
      <c r="A12" s="35" t="s">
        <v>1</v>
      </c>
      <c r="B12" s="43">
        <f>ROUND(D12*(1+($B$3/365)*(($D$7*($A$7-$C$7))+($D$8*($A$7-$C$8)))),-1)</f>
        <v>4850</v>
      </c>
      <c r="C12" s="35" t="s">
        <v>1</v>
      </c>
      <c r="D12" s="36">
        <v>4870</v>
      </c>
      <c r="E12" s="35" t="s">
        <v>1</v>
      </c>
      <c r="F12" s="37">
        <f>ROUND((D12*(1+($B$4/365)*(($D$7*($E$7-$C$7))+($D$8*($E$7-$C$8))))),-1)</f>
        <v>4950</v>
      </c>
      <c r="H12">
        <f>(F12-[1]ОЭСБ!D11)/10</f>
        <v>118</v>
      </c>
    </row>
    <row r="13" spans="1:8" x14ac:dyDescent="0.25">
      <c r="A13" s="35" t="s">
        <v>2</v>
      </c>
      <c r="B13" s="43">
        <f>ROUND(D13*(1+($B$3/365)*(($D$7*($A$7-$C$7))+($D$8*($A$7-$C$8)))),-1)</f>
        <v>5670</v>
      </c>
      <c r="C13" s="35" t="s">
        <v>2</v>
      </c>
      <c r="D13" s="36">
        <v>5690</v>
      </c>
      <c r="E13" s="35" t="s">
        <v>2</v>
      </c>
      <c r="F13" s="37">
        <f>ROUND((D13*(1+($B$4/365)*(($D$7*($E$7-$C$7))+($D$8*($E$7-$C$8))))),-1)</f>
        <v>5790</v>
      </c>
      <c r="H13">
        <f>(F13-[1]ОЭСБ!D12)/10</f>
        <v>138</v>
      </c>
    </row>
    <row r="14" spans="1:8" x14ac:dyDescent="0.25">
      <c r="A14" s="35" t="s">
        <v>3</v>
      </c>
      <c r="B14" s="43">
        <f>ROUND(D14*(1+($B$3/365)*(($D$7*($A$7-$C$7))+($D$8*($A$7-$C$8)))),-1)</f>
        <v>6310</v>
      </c>
      <c r="C14" s="35" t="s">
        <v>3</v>
      </c>
      <c r="D14" s="36">
        <v>6330</v>
      </c>
      <c r="E14" s="35" t="s">
        <v>3</v>
      </c>
      <c r="F14" s="37">
        <f>ROUND((D14*(1+($B$4/365)*(($D$7*($E$7-$C$7))+($D$8*($E$7-$C$8))))),-1)</f>
        <v>6440</v>
      </c>
      <c r="H14">
        <f>(F14-[1]ОЭСБ!D13)/10</f>
        <v>153</v>
      </c>
    </row>
    <row r="15" spans="1:8" x14ac:dyDescent="0.25">
      <c r="A15" s="35" t="s">
        <v>4</v>
      </c>
      <c r="B15" s="43">
        <f>ROUND(D15*(1+($B$3/365)*(($D$7*($A$7-$C$7))+($D$8*($A$7-$C$8)))),-1)</f>
        <v>7290</v>
      </c>
      <c r="C15" s="35" t="s">
        <v>4</v>
      </c>
      <c r="D15" s="36">
        <v>7320</v>
      </c>
      <c r="E15" s="35" t="s">
        <v>4</v>
      </c>
      <c r="F15" s="37">
        <f>ROUND((D15*(1+($B$4/365)*(($D$7*($E$7-$C$7))+($D$8*($E$7-$C$8))))),-1)</f>
        <v>7440</v>
      </c>
      <c r="H15">
        <f>(F15-[1]ОЭСБ!D14)/10</f>
        <v>178</v>
      </c>
    </row>
    <row r="17" spans="1:6" x14ac:dyDescent="0.25">
      <c r="A17" s="54"/>
      <c r="B17" s="54"/>
      <c r="C17" s="41" t="s">
        <v>16</v>
      </c>
      <c r="F17" s="54"/>
    </row>
    <row r="18" spans="1:6" x14ac:dyDescent="0.25">
      <c r="A18" s="53" t="s">
        <v>17</v>
      </c>
      <c r="B18" s="29">
        <f>B3</f>
        <v>0.1</v>
      </c>
      <c r="C18" s="33"/>
      <c r="D18" s="33"/>
      <c r="E18" s="82"/>
      <c r="F18" s="82"/>
    </row>
    <row r="19" spans="1:6" x14ac:dyDescent="0.25">
      <c r="A19" s="53" t="s">
        <v>18</v>
      </c>
      <c r="B19" s="29">
        <f>B4</f>
        <v>0.2</v>
      </c>
      <c r="C19" s="33"/>
      <c r="D19" s="33"/>
      <c r="E19" s="63"/>
      <c r="F19" s="63"/>
    </row>
    <row r="20" spans="1:6" x14ac:dyDescent="0.25">
      <c r="A20" s="85" t="s">
        <v>11</v>
      </c>
      <c r="B20" s="85"/>
      <c r="C20" s="86" t="s">
        <v>12</v>
      </c>
      <c r="D20" s="86"/>
      <c r="E20" s="87" t="s">
        <v>9</v>
      </c>
      <c r="F20" s="87"/>
    </row>
    <row r="21" spans="1:6" x14ac:dyDescent="0.25">
      <c r="A21" s="63" t="s">
        <v>6</v>
      </c>
      <c r="B21" s="63" t="s">
        <v>7</v>
      </c>
      <c r="C21" s="63" t="s">
        <v>6</v>
      </c>
      <c r="D21" s="63" t="s">
        <v>7</v>
      </c>
      <c r="E21" s="63" t="s">
        <v>6</v>
      </c>
      <c r="F21" s="63" t="s">
        <v>7</v>
      </c>
    </row>
    <row r="22" spans="1:6" x14ac:dyDescent="0.25">
      <c r="A22" s="31">
        <v>42005</v>
      </c>
      <c r="B22" s="32">
        <v>1</v>
      </c>
      <c r="C22" s="31">
        <v>42014</v>
      </c>
      <c r="D22" s="32">
        <v>0.5</v>
      </c>
      <c r="E22" s="31">
        <v>42050</v>
      </c>
      <c r="F22" s="32">
        <v>1</v>
      </c>
    </row>
    <row r="23" spans="1:6" x14ac:dyDescent="0.25">
      <c r="A23" s="33"/>
      <c r="B23" s="33"/>
      <c r="C23" s="31">
        <v>42024</v>
      </c>
      <c r="D23" s="32">
        <v>0.5</v>
      </c>
      <c r="E23" s="33"/>
      <c r="F23" s="33"/>
    </row>
    <row r="24" spans="1:6" x14ac:dyDescent="0.25">
      <c r="A24" s="33"/>
      <c r="B24" s="33"/>
      <c r="C24" s="31"/>
      <c r="D24" s="32"/>
      <c r="E24" s="33"/>
      <c r="F24" s="33"/>
    </row>
    <row r="25" spans="1:6" x14ac:dyDescent="0.25">
      <c r="A25" s="81"/>
      <c r="B25" s="81"/>
      <c r="C25" s="81"/>
      <c r="D25" s="81"/>
      <c r="E25" s="81"/>
      <c r="F25" s="81"/>
    </row>
    <row r="26" spans="1:6" ht="15.75" x14ac:dyDescent="0.25">
      <c r="A26" s="33"/>
      <c r="B26" s="33"/>
      <c r="C26" s="40" t="s">
        <v>13</v>
      </c>
      <c r="D26" s="32"/>
      <c r="E26" s="33"/>
      <c r="F26" s="33"/>
    </row>
    <row r="27" spans="1:6" x14ac:dyDescent="0.25">
      <c r="A27" s="35" t="s">
        <v>0</v>
      </c>
      <c r="B27" s="37"/>
      <c r="C27" s="35" t="s">
        <v>0</v>
      </c>
      <c r="D27" s="36"/>
      <c r="E27" s="35" t="s">
        <v>0</v>
      </c>
      <c r="F27" s="37"/>
    </row>
    <row r="28" spans="1:6" x14ac:dyDescent="0.25">
      <c r="A28" s="35" t="s">
        <v>1</v>
      </c>
      <c r="B28" s="43">
        <f>ROUND(D28*(1+($B$3/365)*(($D$7*($A$7-$C$7))+($D$8*($A$7-$C$8)))),-1)</f>
        <v>4670</v>
      </c>
      <c r="C28" s="35" t="s">
        <v>1</v>
      </c>
      <c r="D28" s="24">
        <v>4690</v>
      </c>
      <c r="E28" s="35" t="s">
        <v>1</v>
      </c>
      <c r="F28" s="37">
        <f>ROUND((D28*(1+($B$4/365)*(($D$7*($E$7-$C$7))+($D$8*($E$7-$C$8))))),-1)</f>
        <v>4770</v>
      </c>
    </row>
    <row r="29" spans="1:6" x14ac:dyDescent="0.25">
      <c r="A29" s="35" t="s">
        <v>2</v>
      </c>
      <c r="B29" s="43">
        <f t="shared" ref="B29:B31" si="0">ROUND(D29*(1+($B$3/365)*(($D$7*($A$7-$C$7))+($D$8*($A$7-$C$8)))),-1)</f>
        <v>5660</v>
      </c>
      <c r="C29" s="35" t="s">
        <v>2</v>
      </c>
      <c r="D29" s="24">
        <v>5680</v>
      </c>
      <c r="E29" s="35" t="s">
        <v>2</v>
      </c>
      <c r="F29" s="37">
        <f t="shared" ref="F29:F31" si="1">ROUND((D29*(1+($B$4/365)*(($D$7*($E$7-$C$7))+($D$8*($E$7-$C$8))))),-1)</f>
        <v>5780</v>
      </c>
    </row>
    <row r="30" spans="1:6" x14ac:dyDescent="0.25">
      <c r="A30" s="35" t="s">
        <v>3</v>
      </c>
      <c r="B30" s="43">
        <f t="shared" si="0"/>
        <v>5890</v>
      </c>
      <c r="C30" s="35" t="s">
        <v>3</v>
      </c>
      <c r="D30" s="24">
        <v>5910</v>
      </c>
      <c r="E30" s="35" t="s">
        <v>3</v>
      </c>
      <c r="F30" s="37">
        <f t="shared" si="1"/>
        <v>6010</v>
      </c>
    </row>
    <row r="31" spans="1:6" x14ac:dyDescent="0.25">
      <c r="A31" s="35" t="s">
        <v>4</v>
      </c>
      <c r="B31" s="43">
        <f t="shared" si="0"/>
        <v>6710</v>
      </c>
      <c r="C31" s="35" t="s">
        <v>4</v>
      </c>
      <c r="D31" s="24">
        <v>6740</v>
      </c>
      <c r="E31" s="35" t="s">
        <v>4</v>
      </c>
      <c r="F31" s="37">
        <f t="shared" si="1"/>
        <v>6850</v>
      </c>
    </row>
    <row r="32" spans="1:6" x14ac:dyDescent="0.25">
      <c r="D32" s="110"/>
    </row>
    <row r="33" spans="1:6" ht="15.75" x14ac:dyDescent="0.25">
      <c r="A33" s="33"/>
      <c r="B33" s="33"/>
      <c r="C33" s="40" t="s">
        <v>14</v>
      </c>
      <c r="D33" s="46"/>
      <c r="E33" s="33"/>
      <c r="F33" s="33"/>
    </row>
    <row r="34" spans="1:6" x14ac:dyDescent="0.25">
      <c r="A34" s="35" t="s">
        <v>0</v>
      </c>
      <c r="B34" s="37"/>
      <c r="C34" s="35" t="s">
        <v>0</v>
      </c>
      <c r="D34" s="43"/>
      <c r="E34" s="35" t="s">
        <v>0</v>
      </c>
      <c r="F34" s="37"/>
    </row>
    <row r="35" spans="1:6" x14ac:dyDescent="0.25">
      <c r="A35" s="35" t="s">
        <v>1</v>
      </c>
      <c r="B35" s="43">
        <f>ROUND(D35*(1+($B$3/365)*(($D$7*($A$7-$C$7))+($D$8*($A$7-$C$8)))),-1)</f>
        <v>5540</v>
      </c>
      <c r="C35" s="35" t="s">
        <v>1</v>
      </c>
      <c r="D35" s="24">
        <v>5560</v>
      </c>
      <c r="E35" s="35" t="s">
        <v>1</v>
      </c>
      <c r="F35" s="37">
        <f>ROUND((D35*(1+($B$4/365)*(($D$7*($E$7-$C$7))+($D$8*($E$7-$C$8))))),-1)</f>
        <v>5650</v>
      </c>
    </row>
    <row r="36" spans="1:6" x14ac:dyDescent="0.25">
      <c r="A36" s="35" t="s">
        <v>2</v>
      </c>
      <c r="B36" s="43">
        <f t="shared" ref="B36:B38" si="2">ROUND(D36*(1+($B$3/365)*(($D$7*($A$7-$C$7))+($D$8*($A$7-$C$8)))),-1)</f>
        <v>6690</v>
      </c>
      <c r="C36" s="35" t="s">
        <v>2</v>
      </c>
      <c r="D36" s="24">
        <v>6720</v>
      </c>
      <c r="E36" s="35" t="s">
        <v>2</v>
      </c>
      <c r="F36" s="37">
        <f t="shared" ref="F36:F38" si="3">ROUND((D36*(1+($B$4/365)*(($D$7*($E$7-$C$7))+($D$8*($E$7-$C$8))))),-1)</f>
        <v>6830</v>
      </c>
    </row>
    <row r="37" spans="1:6" x14ac:dyDescent="0.25">
      <c r="A37" s="35" t="s">
        <v>3</v>
      </c>
      <c r="B37" s="43">
        <f t="shared" si="2"/>
        <v>6970</v>
      </c>
      <c r="C37" s="35" t="s">
        <v>3</v>
      </c>
      <c r="D37" s="24">
        <v>7000</v>
      </c>
      <c r="E37" s="35" t="s">
        <v>3</v>
      </c>
      <c r="F37" s="37">
        <f t="shared" si="3"/>
        <v>7120</v>
      </c>
    </row>
    <row r="38" spans="1:6" x14ac:dyDescent="0.25">
      <c r="A38" s="35" t="s">
        <v>4</v>
      </c>
      <c r="B38" s="43">
        <f t="shared" si="2"/>
        <v>7940</v>
      </c>
      <c r="C38" s="35" t="s">
        <v>4</v>
      </c>
      <c r="D38" s="24">
        <v>7970</v>
      </c>
      <c r="E38" s="35" t="s">
        <v>4</v>
      </c>
      <c r="F38" s="37">
        <f t="shared" si="3"/>
        <v>8110</v>
      </c>
    </row>
  </sheetData>
  <mergeCells count="14">
    <mergeCell ref="E18:F18"/>
    <mergeCell ref="A20:B20"/>
    <mergeCell ref="C20:D20"/>
    <mergeCell ref="E20:F20"/>
    <mergeCell ref="A25:B25"/>
    <mergeCell ref="C25:D25"/>
    <mergeCell ref="E25:F25"/>
    <mergeCell ref="A1:F1"/>
    <mergeCell ref="C10:D10"/>
    <mergeCell ref="E10:F10"/>
    <mergeCell ref="A5:B5"/>
    <mergeCell ref="E3:F3"/>
    <mergeCell ref="C5:D5"/>
    <mergeCell ref="E5:F5"/>
  </mergeCells>
  <pageMargins left="0.7" right="0.7" top="0.75" bottom="0.75" header="0.3" footer="0.3"/>
  <pageSetup paperSize="9" scale="86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view="pageBreakPreview" topLeftCell="A22" zoomScaleNormal="100" zoomScaleSheetLayoutView="100" workbookViewId="0">
      <selection activeCell="H51" sqref="H51:J54"/>
    </sheetView>
  </sheetViews>
  <sheetFormatPr defaultRowHeight="15" x14ac:dyDescent="0.25"/>
  <cols>
    <col min="1" max="1" width="26.5703125" customWidth="1"/>
    <col min="2" max="2" width="12.5703125" customWidth="1"/>
    <col min="3" max="3" width="14.28515625" customWidth="1"/>
    <col min="4" max="4" width="12.5703125" customWidth="1"/>
    <col min="5" max="5" width="14.28515625" customWidth="1"/>
    <col min="6" max="6" width="12.5703125" customWidth="1"/>
    <col min="7" max="7" width="15.7109375" customWidth="1"/>
  </cols>
  <sheetData>
    <row r="1" spans="1:7" x14ac:dyDescent="0.25">
      <c r="A1" s="88" t="str">
        <f>КЭСБ!A1</f>
        <v>Расчет фиксированных цен при оплате по факту и предоплате 2019 год</v>
      </c>
      <c r="B1" s="79"/>
      <c r="C1" s="79"/>
      <c r="D1" s="79"/>
      <c r="E1" s="79"/>
      <c r="F1" s="79"/>
      <c r="G1" s="52"/>
    </row>
    <row r="2" spans="1:7" x14ac:dyDescent="0.25">
      <c r="A2" s="64" t="s">
        <v>21</v>
      </c>
      <c r="B2" s="60"/>
      <c r="C2" s="60"/>
      <c r="D2" s="60"/>
      <c r="E2" s="60"/>
      <c r="F2" s="60"/>
      <c r="G2" s="51"/>
    </row>
    <row r="3" spans="1:7" x14ac:dyDescent="0.25">
      <c r="A3" s="27" t="s">
        <v>15</v>
      </c>
      <c r="D3" s="28"/>
      <c r="E3" s="28"/>
      <c r="F3" s="28"/>
      <c r="G3" s="28"/>
    </row>
    <row r="4" spans="1:7" x14ac:dyDescent="0.25">
      <c r="A4" s="53" t="s">
        <v>17</v>
      </c>
      <c r="B4" s="29">
        <f>ОЭСБ!B3</f>
        <v>0.1</v>
      </c>
      <c r="C4" s="33"/>
      <c r="D4" s="33"/>
      <c r="E4" s="82"/>
      <c r="F4" s="82"/>
    </row>
    <row r="5" spans="1:7" x14ac:dyDescent="0.25">
      <c r="A5" s="53" t="s">
        <v>18</v>
      </c>
      <c r="B5" s="29">
        <f>ОЭСБ!B4</f>
        <v>0.2</v>
      </c>
      <c r="C5" s="33"/>
      <c r="D5" s="33"/>
      <c r="E5" s="49"/>
      <c r="F5" s="49"/>
    </row>
    <row r="6" spans="1:7" ht="31.5" customHeight="1" x14ac:dyDescent="0.25">
      <c r="A6" s="89" t="s">
        <v>11</v>
      </c>
      <c r="B6" s="90"/>
      <c r="C6" s="86" t="s">
        <v>12</v>
      </c>
      <c r="D6" s="86"/>
      <c r="E6" s="91" t="s">
        <v>9</v>
      </c>
      <c r="F6" s="92"/>
    </row>
    <row r="7" spans="1:7" x14ac:dyDescent="0.25">
      <c r="A7" s="49" t="s">
        <v>6</v>
      </c>
      <c r="B7" s="49" t="s">
        <v>7</v>
      </c>
      <c r="C7" s="49" t="s">
        <v>6</v>
      </c>
      <c r="D7" s="49" t="s">
        <v>7</v>
      </c>
      <c r="E7" s="49" t="s">
        <v>6</v>
      </c>
      <c r="F7" s="49" t="s">
        <v>7</v>
      </c>
    </row>
    <row r="8" spans="1:7" x14ac:dyDescent="0.25">
      <c r="A8" s="31">
        <v>42005</v>
      </c>
      <c r="B8" s="32">
        <v>1</v>
      </c>
      <c r="C8" s="31">
        <v>42014</v>
      </c>
      <c r="D8" s="32">
        <v>0.5</v>
      </c>
      <c r="E8" s="31">
        <v>42050</v>
      </c>
      <c r="F8" s="32">
        <v>1</v>
      </c>
    </row>
    <row r="9" spans="1:7" x14ac:dyDescent="0.25">
      <c r="A9" s="33"/>
      <c r="B9" s="33"/>
      <c r="C9" s="31">
        <v>42029</v>
      </c>
      <c r="D9" s="32">
        <v>0.5</v>
      </c>
      <c r="E9" s="33"/>
      <c r="F9" s="33"/>
    </row>
    <row r="10" spans="1:7" x14ac:dyDescent="0.25">
      <c r="A10" s="33"/>
      <c r="B10" s="33"/>
      <c r="C10" s="31"/>
      <c r="D10" s="32"/>
      <c r="E10" s="33"/>
      <c r="F10" s="33"/>
    </row>
    <row r="11" spans="1:7" ht="8.25" customHeight="1" x14ac:dyDescent="0.25">
      <c r="A11" s="81"/>
      <c r="B11" s="81"/>
      <c r="C11" s="81"/>
      <c r="D11" s="81"/>
      <c r="E11" s="81"/>
      <c r="F11" s="81"/>
    </row>
    <row r="12" spans="1:7" x14ac:dyDescent="0.25">
      <c r="A12" s="35" t="s">
        <v>0</v>
      </c>
      <c r="B12" s="37">
        <f>ROUND(D12*(1+($B$4/365)*(($D$8*($A$8-$C$8))+($D$9*($A$8-$C$9)))),-1)</f>
        <v>0</v>
      </c>
      <c r="C12" s="35" t="s">
        <v>0</v>
      </c>
      <c r="D12" s="24"/>
      <c r="E12" s="35" t="s">
        <v>0</v>
      </c>
      <c r="F12" s="37">
        <f>ROUND((D12*(1+($B$5/365)*(($D$8*($E$8-$C$8))+($D$9*($E$8-$C$9))))),-1)</f>
        <v>0</v>
      </c>
    </row>
    <row r="13" spans="1:7" x14ac:dyDescent="0.25">
      <c r="A13" s="35" t="s">
        <v>1</v>
      </c>
      <c r="B13" s="37">
        <f>ROUND(D13*(1+($B$4/365)*(($D$8*($A$8-$C$8))+($D$9*($A$8-$C$9)))),-1)</f>
        <v>4160</v>
      </c>
      <c r="C13" s="35" t="s">
        <v>1</v>
      </c>
      <c r="D13" s="24">
        <v>4180</v>
      </c>
      <c r="E13" s="35" t="s">
        <v>1</v>
      </c>
      <c r="F13" s="37">
        <f>ROUND((D13*(1+($B$5/365)*(($D$8*($E$8-$C$8))+($D$9*($E$8-$C$9))))),-1)</f>
        <v>4250</v>
      </c>
    </row>
    <row r="14" spans="1:7" x14ac:dyDescent="0.25">
      <c r="A14" s="35" t="s">
        <v>2</v>
      </c>
      <c r="B14" s="37">
        <f>ROUND(D14*(1+($B$4/365)*(($D$8*($A$8-$C$8))+($D$9*($A$8-$C$9)))),-1)</f>
        <v>5180</v>
      </c>
      <c r="C14" s="35" t="s">
        <v>2</v>
      </c>
      <c r="D14" s="24">
        <v>5200</v>
      </c>
      <c r="E14" s="35" t="s">
        <v>2</v>
      </c>
      <c r="F14" s="37">
        <f>ROUND((D14*(1+($B$5/365)*(($D$8*($E$8-$C$8))+($D$9*($E$8-$C$9))))),-1)</f>
        <v>5280</v>
      </c>
    </row>
    <row r="15" spans="1:7" x14ac:dyDescent="0.25">
      <c r="A15" s="35" t="s">
        <v>3</v>
      </c>
      <c r="B15" s="37">
        <f>ROUND(D15*(1+($B$4/365)*(($D$8*($A$8-$C$8))+($D$9*($A$8-$C$9)))),-1)</f>
        <v>6330</v>
      </c>
      <c r="C15" s="35" t="s">
        <v>3</v>
      </c>
      <c r="D15" s="24">
        <v>6360</v>
      </c>
      <c r="E15" s="35" t="s">
        <v>3</v>
      </c>
      <c r="F15" s="37">
        <f>ROUND((D15*(1+($B$5/365)*(($D$8*($E$8-$C$8))+($D$9*($E$8-$C$9))))),-1)</f>
        <v>6460</v>
      </c>
    </row>
    <row r="16" spans="1:7" x14ac:dyDescent="0.25">
      <c r="A16" s="35" t="s">
        <v>4</v>
      </c>
      <c r="B16" s="37">
        <f>ROUND(D16*(1+($B$4/365)*(($D$8*($A$8-$C$8))+($D$9*($A$8-$C$9)))),-1)</f>
        <v>7160</v>
      </c>
      <c r="C16" s="35" t="s">
        <v>4</v>
      </c>
      <c r="D16" s="24">
        <v>7190</v>
      </c>
      <c r="E16" s="35" t="s">
        <v>4</v>
      </c>
      <c r="F16" s="37">
        <f>ROUND((D16*(1+($B$5/365)*(($D$8*($E$8-$C$8))+($D$9*($E$8-$C$9))))),-1)</f>
        <v>7300</v>
      </c>
    </row>
    <row r="18" spans="1:8" x14ac:dyDescent="0.25">
      <c r="A18" s="54"/>
      <c r="B18" s="54"/>
      <c r="C18" s="41" t="s">
        <v>16</v>
      </c>
      <c r="F18" s="54"/>
    </row>
    <row r="19" spans="1:8" x14ac:dyDescent="0.25">
      <c r="A19" s="53" t="s">
        <v>17</v>
      </c>
      <c r="B19" s="29">
        <f>B4</f>
        <v>0.1</v>
      </c>
      <c r="C19" s="33"/>
      <c r="D19" s="33"/>
      <c r="E19" s="82"/>
      <c r="F19" s="82"/>
    </row>
    <row r="20" spans="1:8" x14ac:dyDescent="0.25">
      <c r="A20" s="53" t="s">
        <v>18</v>
      </c>
      <c r="B20" s="29">
        <f>B5</f>
        <v>0.2</v>
      </c>
      <c r="C20" s="33"/>
      <c r="D20" s="33"/>
      <c r="E20" s="49"/>
      <c r="F20" s="49"/>
    </row>
    <row r="21" spans="1:8" x14ac:dyDescent="0.25">
      <c r="A21" s="85" t="s">
        <v>11</v>
      </c>
      <c r="B21" s="85"/>
      <c r="C21" s="86" t="s">
        <v>12</v>
      </c>
      <c r="D21" s="86"/>
      <c r="E21" s="87" t="s">
        <v>9</v>
      </c>
      <c r="F21" s="87"/>
    </row>
    <row r="22" spans="1:8" x14ac:dyDescent="0.25">
      <c r="A22" s="49" t="s">
        <v>6</v>
      </c>
      <c r="B22" s="49" t="s">
        <v>7</v>
      </c>
      <c r="C22" s="49" t="s">
        <v>6</v>
      </c>
      <c r="D22" s="49" t="s">
        <v>7</v>
      </c>
      <c r="E22" s="49" t="s">
        <v>6</v>
      </c>
      <c r="F22" s="49" t="s">
        <v>7</v>
      </c>
    </row>
    <row r="23" spans="1:8" x14ac:dyDescent="0.25">
      <c r="A23" s="31">
        <v>42005</v>
      </c>
      <c r="B23" s="32">
        <v>1</v>
      </c>
      <c r="C23" s="31">
        <v>42014</v>
      </c>
      <c r="D23" s="32">
        <v>0.5</v>
      </c>
      <c r="E23" s="31">
        <v>42050</v>
      </c>
      <c r="F23" s="32">
        <v>1</v>
      </c>
    </row>
    <row r="24" spans="1:8" x14ac:dyDescent="0.25">
      <c r="A24" s="33"/>
      <c r="B24" s="33"/>
      <c r="C24" s="31">
        <v>42029</v>
      </c>
      <c r="D24" s="32">
        <v>0.5</v>
      </c>
      <c r="E24" s="33"/>
      <c r="F24" s="33"/>
    </row>
    <row r="25" spans="1:8" x14ac:dyDescent="0.25">
      <c r="A25" s="33"/>
      <c r="B25" s="33"/>
      <c r="C25" s="31"/>
      <c r="D25" s="32"/>
      <c r="E25" s="33"/>
      <c r="F25" s="33"/>
    </row>
    <row r="26" spans="1:8" x14ac:dyDescent="0.25">
      <c r="A26" s="81"/>
      <c r="B26" s="81"/>
      <c r="C26" s="81"/>
      <c r="D26" s="81"/>
      <c r="E26" s="81"/>
      <c r="F26" s="81"/>
    </row>
    <row r="27" spans="1:8" ht="15.75" x14ac:dyDescent="0.25">
      <c r="A27" s="33"/>
      <c r="B27" s="33"/>
      <c r="C27" s="40" t="s">
        <v>13</v>
      </c>
      <c r="D27" s="32"/>
      <c r="E27" s="33"/>
      <c r="F27" s="33"/>
    </row>
    <row r="28" spans="1:8" x14ac:dyDescent="0.25">
      <c r="A28" s="35" t="s">
        <v>0</v>
      </c>
      <c r="B28" s="37"/>
      <c r="C28" s="35" t="s">
        <v>0</v>
      </c>
      <c r="D28" s="36"/>
      <c r="E28" s="35" t="s">
        <v>0</v>
      </c>
      <c r="F28" s="37"/>
    </row>
    <row r="29" spans="1:8" x14ac:dyDescent="0.25">
      <c r="A29" s="35" t="s">
        <v>1</v>
      </c>
      <c r="B29" s="37">
        <f>ROUND(D29*(1+($B$4/365)*(($D$8*($A$8-$C$8))+($D$9*($A$8-$C$9)))),-1)</f>
        <v>2760</v>
      </c>
      <c r="C29" s="35" t="s">
        <v>1</v>
      </c>
      <c r="D29" s="24">
        <v>2770</v>
      </c>
      <c r="E29" s="35" t="s">
        <v>1</v>
      </c>
      <c r="F29" s="37">
        <f>ROUND((D29*(1+($B$5/365)*(($D$8*($E$8-$C$8))+($D$9*($E$8-$C$9))))),-1)</f>
        <v>2810</v>
      </c>
      <c r="H29" s="42"/>
    </row>
    <row r="30" spans="1:8" x14ac:dyDescent="0.25">
      <c r="A30" s="35" t="s">
        <v>2</v>
      </c>
      <c r="B30" s="37">
        <f>ROUND(D30*(1+($B$4/365)*(($D$8*($A$8-$C$8))+($D$9*($A$8-$C$9)))),-1)</f>
        <v>3630</v>
      </c>
      <c r="C30" s="35" t="s">
        <v>2</v>
      </c>
      <c r="D30" s="24">
        <v>3650</v>
      </c>
      <c r="E30" s="35" t="s">
        <v>2</v>
      </c>
      <c r="F30" s="37">
        <f>ROUND((D30*(1+($B$5/365)*(($D$8*($E$8-$C$8))+($D$9*($E$8-$C$9))))),-1)</f>
        <v>3710</v>
      </c>
      <c r="H30" s="42"/>
    </row>
    <row r="31" spans="1:8" x14ac:dyDescent="0.25">
      <c r="A31" s="35" t="s">
        <v>3</v>
      </c>
      <c r="B31" s="37">
        <f>ROUND(D31*(1+($B$4/365)*(($D$8*($A$8-$C$8))+($D$9*($A$8-$C$9)))),-1)</f>
        <v>4720</v>
      </c>
      <c r="C31" s="35" t="s">
        <v>3</v>
      </c>
      <c r="D31" s="24">
        <v>4740</v>
      </c>
      <c r="E31" s="35" t="s">
        <v>3</v>
      </c>
      <c r="F31" s="37">
        <f>ROUND((D31*(1+($B$5/365)*(($D$8*($E$8-$C$8))+($D$9*($E$8-$C$9))))),-1)</f>
        <v>4810</v>
      </c>
      <c r="H31" s="42"/>
    </row>
    <row r="32" spans="1:8" x14ac:dyDescent="0.25">
      <c r="A32" s="35" t="s">
        <v>4</v>
      </c>
      <c r="B32" s="37">
        <f>ROUND(D32*(1+($B$4/365)*(($D$8*($A$8-$C$8))+($D$9*($A$8-$C$9)))),-1)</f>
        <v>5500</v>
      </c>
      <c r="C32" s="35" t="s">
        <v>4</v>
      </c>
      <c r="D32" s="24">
        <v>5520</v>
      </c>
      <c r="E32" s="35" t="s">
        <v>4</v>
      </c>
      <c r="F32" s="37">
        <f>ROUND((D32*(1+($B$5/365)*(($D$8*($E$8-$C$8))+($D$9*($E$8-$C$9))))),-1)</f>
        <v>5610</v>
      </c>
      <c r="H32" s="42"/>
    </row>
    <row r="34" spans="1:6" ht="15.75" x14ac:dyDescent="0.25">
      <c r="A34" s="33"/>
      <c r="B34" s="33"/>
      <c r="C34" s="40" t="s">
        <v>14</v>
      </c>
      <c r="D34" s="32"/>
      <c r="E34" s="33"/>
      <c r="F34" s="33"/>
    </row>
    <row r="35" spans="1:6" x14ac:dyDescent="0.25">
      <c r="A35" s="35" t="s">
        <v>0</v>
      </c>
      <c r="B35" s="37"/>
      <c r="C35" s="35" t="s">
        <v>0</v>
      </c>
      <c r="D35" s="36"/>
      <c r="E35" s="35" t="s">
        <v>0</v>
      </c>
      <c r="F35" s="37"/>
    </row>
    <row r="36" spans="1:6" x14ac:dyDescent="0.25">
      <c r="A36" s="35" t="s">
        <v>1</v>
      </c>
      <c r="B36" s="37">
        <f>ROUND(D36*(1+($B$4/365)*(($D$8*($A$8-$C$8))+($D$9*($A$8-$C$9)))),-1)</f>
        <v>5070</v>
      </c>
      <c r="C36" s="35" t="s">
        <v>1</v>
      </c>
      <c r="D36" s="24">
        <v>5090</v>
      </c>
      <c r="E36" s="35" t="s">
        <v>1</v>
      </c>
      <c r="F36" s="37">
        <f>ROUND((D36*(1+($B$5/365)*(($D$8*($E$8-$C$8))+($D$9*($E$8-$C$9))))),-1)</f>
        <v>5170</v>
      </c>
    </row>
    <row r="37" spans="1:6" x14ac:dyDescent="0.25">
      <c r="A37" s="35" t="s">
        <v>2</v>
      </c>
      <c r="B37" s="37">
        <f>ROUND(D37*(1+($B$4/365)*(($D$8*($A$8-$C$8))+($D$9*($A$8-$C$9)))),-1)</f>
        <v>5990</v>
      </c>
      <c r="C37" s="35" t="s">
        <v>2</v>
      </c>
      <c r="D37" s="24">
        <v>6020</v>
      </c>
      <c r="E37" s="35" t="s">
        <v>2</v>
      </c>
      <c r="F37" s="37">
        <f>ROUND((D37*(1+($B$5/365)*(($D$8*($E$8-$C$8))+($D$9*($E$8-$C$9))))),-1)</f>
        <v>6110</v>
      </c>
    </row>
    <row r="38" spans="1:6" x14ac:dyDescent="0.25">
      <c r="A38" s="35" t="s">
        <v>3</v>
      </c>
      <c r="B38" s="37">
        <f>ROUND(D38*(1+($B$4/365)*(($D$8*($A$8-$C$8))+($D$9*($A$8-$C$9)))),-1)</f>
        <v>7050</v>
      </c>
      <c r="C38" s="35" t="s">
        <v>3</v>
      </c>
      <c r="D38" s="24">
        <v>7080</v>
      </c>
      <c r="E38" s="35" t="s">
        <v>3</v>
      </c>
      <c r="F38" s="37">
        <f>ROUND((D38*(1+($B$5/365)*(($D$8*($E$8-$C$8))+($D$9*($E$8-$C$9))))),-1)</f>
        <v>7190</v>
      </c>
    </row>
    <row r="39" spans="1:6" x14ac:dyDescent="0.25">
      <c r="A39" s="35" t="s">
        <v>4</v>
      </c>
      <c r="B39" s="37">
        <f>ROUND(D39*(1+($B$4/365)*(($D$8*($A$8-$C$8))+($D$9*($A$8-$C$9)))),-1)</f>
        <v>7820</v>
      </c>
      <c r="C39" s="35" t="s">
        <v>4</v>
      </c>
      <c r="D39" s="24">
        <v>7860</v>
      </c>
      <c r="E39" s="35" t="s">
        <v>4</v>
      </c>
      <c r="F39" s="37">
        <f>ROUND((D39*(1+($B$5/365)*(($D$8*($E$8-$C$8))+($D$9*($E$8-$C$9))))),-1)</f>
        <v>7980</v>
      </c>
    </row>
    <row r="41" spans="1:6" x14ac:dyDescent="0.25">
      <c r="C41" s="41" t="s">
        <v>19</v>
      </c>
    </row>
    <row r="42" spans="1:6" x14ac:dyDescent="0.25">
      <c r="A42" s="53" t="s">
        <v>17</v>
      </c>
      <c r="B42" s="29">
        <f>B19</f>
        <v>0.1</v>
      </c>
      <c r="C42" s="33"/>
      <c r="D42" s="33"/>
      <c r="E42" s="95"/>
      <c r="F42" s="96"/>
    </row>
    <row r="43" spans="1:6" ht="15.75" customHeight="1" x14ac:dyDescent="0.25">
      <c r="A43" s="53" t="s">
        <v>18</v>
      </c>
      <c r="B43" s="29">
        <f>B20</f>
        <v>0.2</v>
      </c>
      <c r="C43" s="33"/>
      <c r="D43" s="33"/>
      <c r="E43" s="55"/>
      <c r="F43" s="55"/>
    </row>
    <row r="44" spans="1:6" ht="15" customHeight="1" x14ac:dyDescent="0.25">
      <c r="A44" s="97" t="s">
        <v>11</v>
      </c>
      <c r="B44" s="98"/>
      <c r="C44" s="99" t="s">
        <v>12</v>
      </c>
      <c r="D44" s="100"/>
      <c r="E44" s="101" t="s">
        <v>9</v>
      </c>
      <c r="F44" s="102"/>
    </row>
    <row r="45" spans="1:6" x14ac:dyDescent="0.25">
      <c r="A45" s="55" t="s">
        <v>6</v>
      </c>
      <c r="B45" s="55" t="s">
        <v>7</v>
      </c>
      <c r="C45" s="55" t="s">
        <v>6</v>
      </c>
      <c r="D45" s="55" t="s">
        <v>7</v>
      </c>
      <c r="E45" s="55" t="s">
        <v>6</v>
      </c>
      <c r="F45" s="55" t="s">
        <v>7</v>
      </c>
    </row>
    <row r="46" spans="1:6" x14ac:dyDescent="0.25">
      <c r="A46" s="31">
        <v>42005</v>
      </c>
      <c r="B46" s="32">
        <v>1</v>
      </c>
      <c r="C46" s="31">
        <v>42014</v>
      </c>
      <c r="D46" s="32">
        <v>0.5</v>
      </c>
      <c r="E46" s="31">
        <v>42050</v>
      </c>
      <c r="F46" s="32">
        <v>1</v>
      </c>
    </row>
    <row r="47" spans="1:6" x14ac:dyDescent="0.25">
      <c r="A47" s="33"/>
      <c r="B47" s="33"/>
      <c r="C47" s="31">
        <v>42029</v>
      </c>
      <c r="D47" s="32">
        <v>0.5</v>
      </c>
      <c r="E47" s="33"/>
      <c r="F47" s="33"/>
    </row>
    <row r="48" spans="1:6" x14ac:dyDescent="0.25">
      <c r="A48" s="33"/>
      <c r="B48" s="33"/>
      <c r="C48" s="31"/>
      <c r="D48" s="32"/>
      <c r="E48" s="33"/>
      <c r="F48" s="33"/>
    </row>
    <row r="49" spans="1:6" x14ac:dyDescent="0.25">
      <c r="A49" s="93"/>
      <c r="B49" s="94"/>
      <c r="C49" s="93"/>
      <c r="D49" s="94"/>
      <c r="E49" s="93"/>
      <c r="F49" s="94"/>
    </row>
    <row r="50" spans="1:6" x14ac:dyDescent="0.25">
      <c r="A50" s="35" t="s">
        <v>0</v>
      </c>
      <c r="B50" s="33"/>
      <c r="C50" s="35" t="s">
        <v>0</v>
      </c>
      <c r="D50" s="36"/>
      <c r="E50" s="35" t="s">
        <v>0</v>
      </c>
      <c r="F50" s="37"/>
    </row>
    <row r="51" spans="1:6" x14ac:dyDescent="0.25">
      <c r="A51" s="35" t="s">
        <v>1</v>
      </c>
      <c r="B51" s="37">
        <f>ROUND(D51*(1+($B$4/365)*(($D$8*($A$8-$C$8))+($D$9*($A$8-$C$9)))),-1)</f>
        <v>4440</v>
      </c>
      <c r="C51" s="35" t="s">
        <v>1</v>
      </c>
      <c r="D51" s="24">
        <v>4460</v>
      </c>
      <c r="E51" s="35" t="s">
        <v>1</v>
      </c>
      <c r="F51" s="37">
        <f>ROUND((D51*(1+($B$5/365)*(($D$8*($E$8-$C$8))+($D$9*($E$8-$C$9))))),-1)</f>
        <v>4530</v>
      </c>
    </row>
    <row r="52" spans="1:6" x14ac:dyDescent="0.25">
      <c r="A52" s="35" t="s">
        <v>2</v>
      </c>
      <c r="B52" s="37">
        <f>ROUND(D52*(1+($B$4/365)*(($D$8*($A$8-$C$8))+($D$9*($A$8-$C$9)))),-1)</f>
        <v>5380</v>
      </c>
      <c r="C52" s="35" t="s">
        <v>2</v>
      </c>
      <c r="D52" s="24">
        <v>5400</v>
      </c>
      <c r="E52" s="35" t="s">
        <v>2</v>
      </c>
      <c r="F52" s="37">
        <f>ROUND((D52*(1+($B$5/365)*(($D$8*($E$8-$C$8))+($D$9*($E$8-$C$9))))),-1)</f>
        <v>5480</v>
      </c>
    </row>
    <row r="53" spans="1:6" x14ac:dyDescent="0.25">
      <c r="A53" s="35" t="s">
        <v>3</v>
      </c>
      <c r="B53" s="37">
        <f>ROUND(D53*(1+($B$4/365)*(($D$8*($A$8-$C$8))+($D$9*($A$8-$C$9)))),-1)</f>
        <v>6420</v>
      </c>
      <c r="C53" s="35" t="s">
        <v>3</v>
      </c>
      <c r="D53" s="24">
        <v>6450</v>
      </c>
      <c r="E53" s="35" t="s">
        <v>3</v>
      </c>
      <c r="F53" s="37">
        <f>ROUND((D53*(1+($B$5/365)*(($D$8*($E$8-$C$8))+($D$9*($E$8-$C$9))))),-1)</f>
        <v>6550</v>
      </c>
    </row>
    <row r="54" spans="1:6" x14ac:dyDescent="0.25">
      <c r="A54" s="35" t="s">
        <v>4</v>
      </c>
      <c r="B54" s="37">
        <f>ROUND(D54*(1+($B$4/365)*(($D$8*($A$8-$C$8))+($D$9*($A$8-$C$9)))),-1)</f>
        <v>7210</v>
      </c>
      <c r="C54" s="35" t="s">
        <v>4</v>
      </c>
      <c r="D54" s="24">
        <v>7240</v>
      </c>
      <c r="E54" s="35" t="s">
        <v>4</v>
      </c>
      <c r="F54" s="37">
        <f>ROUND((D54*(1+($B$5/365)*(($D$8*($E$8-$C$8))+($D$9*($E$8-$C$9))))),-1)</f>
        <v>7350</v>
      </c>
    </row>
    <row r="55" spans="1:6" x14ac:dyDescent="0.25">
      <c r="D55" s="110"/>
    </row>
    <row r="56" spans="1:6" x14ac:dyDescent="0.25">
      <c r="D56" s="110"/>
    </row>
  </sheetData>
  <mergeCells count="22">
    <mergeCell ref="A49:B49"/>
    <mergeCell ref="C49:D49"/>
    <mergeCell ref="E49:F49"/>
    <mergeCell ref="C26:D26"/>
    <mergeCell ref="E26:F26"/>
    <mergeCell ref="A26:B26"/>
    <mergeCell ref="E42:F42"/>
    <mergeCell ref="A44:B44"/>
    <mergeCell ref="C44:D44"/>
    <mergeCell ref="E44:F44"/>
    <mergeCell ref="A1:F1"/>
    <mergeCell ref="A21:B21"/>
    <mergeCell ref="C6:D6"/>
    <mergeCell ref="A6:B6"/>
    <mergeCell ref="C11:D11"/>
    <mergeCell ref="A11:B11"/>
    <mergeCell ref="E4:F4"/>
    <mergeCell ref="E6:F6"/>
    <mergeCell ref="E11:F11"/>
    <mergeCell ref="E19:F19"/>
    <mergeCell ref="C21:D21"/>
    <mergeCell ref="E21:F21"/>
  </mergeCells>
  <pageMargins left="0.7" right="0.7" top="0.75" bottom="0.75" header="0.3" footer="0.3"/>
  <pageSetup paperSize="9" scale="92" orientation="portrait" r:id="rId1"/>
  <rowBreaks count="1" manualBreakCount="1">
    <brk id="41" min="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topLeftCell="A24" zoomScale="115" zoomScaleNormal="100" zoomScaleSheetLayoutView="115" workbookViewId="0">
      <selection activeCell="D29" sqref="D29:D40"/>
    </sheetView>
  </sheetViews>
  <sheetFormatPr defaultRowHeight="15" x14ac:dyDescent="0.25"/>
  <cols>
    <col min="1" max="1" width="25.140625" customWidth="1"/>
    <col min="2" max="2" width="13.42578125" customWidth="1"/>
    <col min="3" max="3" width="18.7109375" customWidth="1"/>
    <col min="4" max="4" width="13.42578125" customWidth="1"/>
    <col min="5" max="5" width="18.7109375" customWidth="1"/>
    <col min="6" max="6" width="13.42578125" customWidth="1"/>
    <col min="7" max="7" width="15" customWidth="1"/>
    <col min="8" max="8" width="0" hidden="1" customWidth="1"/>
  </cols>
  <sheetData>
    <row r="1" spans="1:8" x14ac:dyDescent="0.25">
      <c r="A1" s="79" t="str">
        <f>КЭСБ!A1</f>
        <v>Расчет фиксированных цен при оплате по факту и предоплате 2019 год</v>
      </c>
      <c r="B1" s="79"/>
      <c r="C1" s="79"/>
      <c r="D1" s="79"/>
      <c r="E1" s="79"/>
      <c r="F1" s="79"/>
    </row>
    <row r="2" spans="1:8" x14ac:dyDescent="0.25">
      <c r="A2" s="64" t="s">
        <v>22</v>
      </c>
      <c r="D2" s="28"/>
      <c r="E2" s="28"/>
      <c r="F2" s="28"/>
    </row>
    <row r="3" spans="1:8" x14ac:dyDescent="0.25">
      <c r="A3" s="53" t="s">
        <v>17</v>
      </c>
      <c r="B3" s="29">
        <f>КЭСБ!B3</f>
        <v>0.1</v>
      </c>
      <c r="C3" s="33"/>
      <c r="D3" s="33"/>
      <c r="E3" s="30"/>
      <c r="F3" s="30"/>
    </row>
    <row r="4" spans="1:8" x14ac:dyDescent="0.25">
      <c r="A4" s="53" t="s">
        <v>18</v>
      </c>
      <c r="B4" s="29">
        <f>КЭСБ!B4</f>
        <v>0.2</v>
      </c>
      <c r="C4" s="33"/>
      <c r="D4" s="33"/>
      <c r="E4" s="30"/>
      <c r="F4" s="30"/>
    </row>
    <row r="5" spans="1:8" ht="30.75" customHeight="1" x14ac:dyDescent="0.25">
      <c r="A5" s="89" t="s">
        <v>11</v>
      </c>
      <c r="B5" s="90"/>
      <c r="C5" s="86" t="s">
        <v>12</v>
      </c>
      <c r="D5" s="86"/>
      <c r="E5" s="91" t="s">
        <v>9</v>
      </c>
      <c r="F5" s="92"/>
    </row>
    <row r="6" spans="1:8" x14ac:dyDescent="0.25">
      <c r="A6" s="49" t="s">
        <v>6</v>
      </c>
      <c r="B6" s="49" t="s">
        <v>7</v>
      </c>
      <c r="C6" s="49" t="s">
        <v>6</v>
      </c>
      <c r="D6" s="49" t="s">
        <v>7</v>
      </c>
      <c r="E6" s="49" t="s">
        <v>6</v>
      </c>
      <c r="F6" s="49" t="s">
        <v>7</v>
      </c>
    </row>
    <row r="7" spans="1:8" x14ac:dyDescent="0.25">
      <c r="A7" s="31">
        <v>42005</v>
      </c>
      <c r="B7" s="32">
        <v>1</v>
      </c>
      <c r="C7" s="31">
        <v>42009</v>
      </c>
      <c r="D7" s="32">
        <v>0.3</v>
      </c>
      <c r="E7" s="31">
        <v>42047</v>
      </c>
      <c r="F7" s="32">
        <v>1</v>
      </c>
    </row>
    <row r="8" spans="1:8" x14ac:dyDescent="0.25">
      <c r="A8" s="33"/>
      <c r="B8" s="33"/>
      <c r="C8" s="31">
        <v>42014</v>
      </c>
      <c r="D8" s="32">
        <v>0.3</v>
      </c>
      <c r="E8" s="33"/>
      <c r="F8" s="33"/>
    </row>
    <row r="9" spans="1:8" x14ac:dyDescent="0.25">
      <c r="A9" s="33"/>
      <c r="B9" s="33"/>
      <c r="C9" s="31">
        <v>42024</v>
      </c>
      <c r="D9" s="32">
        <v>0.3</v>
      </c>
      <c r="E9" s="33"/>
      <c r="F9" s="33"/>
    </row>
    <row r="10" spans="1:8" x14ac:dyDescent="0.25">
      <c r="A10" s="33"/>
      <c r="B10" s="33"/>
      <c r="C10" s="31">
        <v>42029</v>
      </c>
      <c r="D10" s="32">
        <v>0.1</v>
      </c>
      <c r="E10" s="33"/>
      <c r="F10" s="33"/>
    </row>
    <row r="11" spans="1:8" ht="8.25" customHeight="1" x14ac:dyDescent="0.25">
      <c r="A11" s="50"/>
      <c r="B11" s="50"/>
      <c r="C11" s="34"/>
      <c r="D11" s="34"/>
      <c r="E11" s="34"/>
      <c r="F11" s="34"/>
    </row>
    <row r="12" spans="1:8" x14ac:dyDescent="0.25">
      <c r="A12" s="35" t="s">
        <v>0</v>
      </c>
      <c r="B12" s="43">
        <f>ROUND((D12*(1+($B$3/365)*(($D$7*($A$7-$C$7))+($D$8*($A$7-$C$8))+($D$9*($A$7-$C$9))+($D$10*($A$7-$C$10))))),-1)</f>
        <v>3760</v>
      </c>
      <c r="C12" s="35" t="s">
        <v>0</v>
      </c>
      <c r="D12" s="36">
        <v>3770</v>
      </c>
      <c r="E12" s="35" t="s">
        <v>0</v>
      </c>
      <c r="F12" s="37">
        <f>ROUND((D12*(1+($B$4/365)*(($D$7*($E$7-$C$7))+($D$8*($E$7-$C$8))+($D$9*($E$7-$C$9))+($D$10*($E$7-$C$10))))),-1)</f>
        <v>3830</v>
      </c>
      <c r="G12" s="22"/>
      <c r="H12">
        <f>(F12-[1]УЭСК!D11)/10</f>
        <v>87</v>
      </c>
    </row>
    <row r="13" spans="1:8" x14ac:dyDescent="0.25">
      <c r="A13" s="35" t="s">
        <v>1</v>
      </c>
      <c r="B13" s="43">
        <f>ROUND((D13*(1+($B$3/365)*(($D$7*($A$7-$C$7))+($D$8*($A$7-$C$8))+($D$9*($A$7-$C$9))+($D$10*($A$7-$C$10))))),-1)</f>
        <v>4320</v>
      </c>
      <c r="C13" s="35" t="s">
        <v>1</v>
      </c>
      <c r="D13" s="36">
        <v>4330</v>
      </c>
      <c r="E13" s="35" t="s">
        <v>1</v>
      </c>
      <c r="F13" s="37">
        <f>ROUND((D13*(1+($B$4/365)*(($D$7*($E$7-$C$7))+($D$8*($E$7-$C$8))+($D$9*($E$7-$C$9))+($D$10*($E$7-$C$10))))),-1)</f>
        <v>4400</v>
      </c>
      <c r="H13">
        <f>(F13-[1]УЭСК!D12)/10</f>
        <v>102</v>
      </c>
    </row>
    <row r="14" spans="1:8" x14ac:dyDescent="0.25">
      <c r="A14" s="35" t="s">
        <v>2</v>
      </c>
      <c r="B14" s="43">
        <f>ROUND((D14*(1+($B$3/365)*(($D$7*($A$7-$C$7))+($D$8*($A$7-$C$8))+($D$9*($A$7-$C$9))+($D$10*($A$7-$C$10))))),-1)</f>
        <v>4990</v>
      </c>
      <c r="C14" s="35" t="s">
        <v>2</v>
      </c>
      <c r="D14" s="36">
        <v>5010</v>
      </c>
      <c r="E14" s="35" t="s">
        <v>2</v>
      </c>
      <c r="F14" s="37">
        <f>ROUND((D14*(1+($B$4/365)*(($D$7*($E$7-$C$7))+($D$8*($E$7-$C$8))+($D$9*($E$7-$C$9))+($D$10*($E$7-$C$10))))),-1)</f>
        <v>5090</v>
      </c>
      <c r="H14">
        <f>(F14-[1]УЭСК!D13)/10</f>
        <v>119</v>
      </c>
    </row>
    <row r="15" spans="1:8" x14ac:dyDescent="0.25">
      <c r="A15" s="35" t="s">
        <v>3</v>
      </c>
      <c r="B15" s="43">
        <f>ROUND((D15*(1+($B$3/365)*(($D$7*($A$7-$C$7))+($D$8*($A$7-$C$8))+($D$9*($A$7-$C$9))+($D$10*($A$7-$C$10))))),-1)</f>
        <v>5400</v>
      </c>
      <c r="C15" s="35" t="s">
        <v>3</v>
      </c>
      <c r="D15" s="36">
        <v>5420</v>
      </c>
      <c r="E15" s="35" t="s">
        <v>3</v>
      </c>
      <c r="F15" s="37">
        <f>ROUND((D15*(1+($B$4/365)*(($D$7*($E$7-$C$7))+($D$8*($E$7-$C$8))+($D$9*($E$7-$C$9))+($D$10*($E$7-$C$10))))),-1)</f>
        <v>5510</v>
      </c>
      <c r="H15">
        <f>(F15-[1]УЭСК!D14)/10</f>
        <v>127</v>
      </c>
    </row>
    <row r="16" spans="1:8" x14ac:dyDescent="0.25">
      <c r="A16" s="35" t="s">
        <v>4</v>
      </c>
      <c r="B16" s="43">
        <f>ROUND((D16*(1+($B$3/365)*(($D$7*($A$7-$C$7))+($D$8*($A$7-$C$8))+($D$9*($A$7-$C$9))+($D$10*($A$7-$C$10))))),-1)</f>
        <v>6280</v>
      </c>
      <c r="C16" s="35" t="s">
        <v>4</v>
      </c>
      <c r="D16" s="36">
        <v>6300</v>
      </c>
      <c r="E16" s="35" t="s">
        <v>4</v>
      </c>
      <c r="F16" s="37">
        <f>ROUND((D16*(1+($B$4/365)*(($D$7*($E$7-$C$7))+($D$8*($E$7-$C$8))+($D$9*($E$7-$C$9))+($D$10*($E$7-$C$10))))),-1)</f>
        <v>6400</v>
      </c>
      <c r="H16">
        <f>(F16-[1]УЭСК!D15)/10</f>
        <v>147</v>
      </c>
    </row>
    <row r="18" spans="1:6" x14ac:dyDescent="0.25">
      <c r="A18" s="54"/>
      <c r="B18" s="54"/>
      <c r="C18" s="41" t="s">
        <v>16</v>
      </c>
      <c r="F18" s="54"/>
    </row>
    <row r="19" spans="1:6" x14ac:dyDescent="0.25">
      <c r="A19" s="53" t="s">
        <v>17</v>
      </c>
      <c r="B19" s="29">
        <f>B3</f>
        <v>0.1</v>
      </c>
      <c r="C19" s="33"/>
      <c r="D19" s="33"/>
      <c r="E19" s="82"/>
      <c r="F19" s="82"/>
    </row>
    <row r="20" spans="1:6" x14ac:dyDescent="0.25">
      <c r="A20" s="53" t="s">
        <v>18</v>
      </c>
      <c r="B20" s="29">
        <f>B4</f>
        <v>0.2</v>
      </c>
      <c r="C20" s="33"/>
      <c r="D20" s="33"/>
      <c r="E20" s="63"/>
      <c r="F20" s="63"/>
    </row>
    <row r="21" spans="1:6" x14ac:dyDescent="0.25">
      <c r="A21" s="85" t="s">
        <v>11</v>
      </c>
      <c r="B21" s="85"/>
      <c r="C21" s="86" t="s">
        <v>12</v>
      </c>
      <c r="D21" s="86"/>
      <c r="E21" s="87" t="s">
        <v>9</v>
      </c>
      <c r="F21" s="87"/>
    </row>
    <row r="22" spans="1:6" x14ac:dyDescent="0.25">
      <c r="A22" s="63" t="s">
        <v>6</v>
      </c>
      <c r="B22" s="63" t="s">
        <v>7</v>
      </c>
      <c r="C22" s="63" t="s">
        <v>6</v>
      </c>
      <c r="D22" s="63" t="s">
        <v>7</v>
      </c>
      <c r="E22" s="63" t="s">
        <v>6</v>
      </c>
      <c r="F22" s="63" t="s">
        <v>7</v>
      </c>
    </row>
    <row r="23" spans="1:6" x14ac:dyDescent="0.25">
      <c r="A23" s="31">
        <v>42005</v>
      </c>
      <c r="B23" s="32">
        <v>1</v>
      </c>
      <c r="C23" s="31">
        <v>42009</v>
      </c>
      <c r="D23" s="32">
        <v>0.3</v>
      </c>
      <c r="E23" s="31">
        <v>42047</v>
      </c>
      <c r="F23" s="32">
        <v>1</v>
      </c>
    </row>
    <row r="24" spans="1:6" x14ac:dyDescent="0.25">
      <c r="A24" s="33"/>
      <c r="B24" s="33"/>
      <c r="C24" s="31">
        <v>42014</v>
      </c>
      <c r="D24" s="32">
        <v>0.3</v>
      </c>
      <c r="E24" s="33"/>
      <c r="F24" s="33"/>
    </row>
    <row r="25" spans="1:6" x14ac:dyDescent="0.25">
      <c r="A25" s="33"/>
      <c r="B25" s="33"/>
      <c r="C25" s="31">
        <v>42024</v>
      </c>
      <c r="D25" s="32">
        <v>0.3</v>
      </c>
      <c r="E25" s="33"/>
      <c r="F25" s="33"/>
    </row>
    <row r="26" spans="1:6" x14ac:dyDescent="0.25">
      <c r="A26" s="33"/>
      <c r="B26" s="33"/>
      <c r="C26" s="31">
        <v>42029</v>
      </c>
      <c r="D26" s="32">
        <v>0.1</v>
      </c>
      <c r="E26" s="33"/>
      <c r="F26" s="33"/>
    </row>
    <row r="27" spans="1:6" x14ac:dyDescent="0.25">
      <c r="A27" s="81"/>
      <c r="B27" s="81"/>
      <c r="C27" s="81"/>
      <c r="D27" s="81"/>
      <c r="E27" s="81"/>
      <c r="F27" s="81"/>
    </row>
    <row r="28" spans="1:6" ht="15.75" x14ac:dyDescent="0.25">
      <c r="A28" s="33"/>
      <c r="B28" s="33"/>
      <c r="C28" s="40" t="s">
        <v>13</v>
      </c>
      <c r="D28" s="32"/>
      <c r="E28" s="33"/>
      <c r="F28" s="33"/>
    </row>
    <row r="29" spans="1:6" x14ac:dyDescent="0.25">
      <c r="A29" s="35" t="s">
        <v>0</v>
      </c>
      <c r="B29" s="37"/>
      <c r="C29" s="35" t="s">
        <v>0</v>
      </c>
      <c r="D29" s="43"/>
      <c r="E29" s="35" t="s">
        <v>0</v>
      </c>
      <c r="F29" s="37"/>
    </row>
    <row r="30" spans="1:6" x14ac:dyDescent="0.25">
      <c r="A30" s="35" t="s">
        <v>1</v>
      </c>
      <c r="B30" s="43">
        <f>ROUND((D30*(1+($B$3/365)*(($D$7*($A$7-$C$7))+($D$8*($A$7-$C$8))+($D$9*($A$7-$C$9))+($D$10*($A$7-$C$10))))),-1)</f>
        <v>3690</v>
      </c>
      <c r="C30" s="35" t="s">
        <v>1</v>
      </c>
      <c r="D30" s="24">
        <v>3700</v>
      </c>
      <c r="E30" s="35" t="s">
        <v>1</v>
      </c>
      <c r="F30" s="37">
        <f>ROUND((D30*(1+($B$4/365)*(($D$7*($E$7-$C$7))+($D$8*($E$7-$C$8))+($D$9*($E$7-$C$9))+($D$10*($E$7-$C$10))))),-1)</f>
        <v>3760</v>
      </c>
    </row>
    <row r="31" spans="1:6" x14ac:dyDescent="0.25">
      <c r="A31" s="35" t="s">
        <v>2</v>
      </c>
      <c r="B31" s="43">
        <f>ROUND((D31*(1+($B$3/365)*(($D$7*($A$7-$C$7))+($D$8*($A$7-$C$8))+($D$9*($A$7-$C$9))+($D$10*($A$7-$C$10))))),-1)</f>
        <v>4200</v>
      </c>
      <c r="C31" s="35" t="s">
        <v>2</v>
      </c>
      <c r="D31" s="24">
        <v>4210</v>
      </c>
      <c r="E31" s="35" t="s">
        <v>2</v>
      </c>
      <c r="F31" s="37">
        <f t="shared" ref="F31:F33" si="0">ROUND((D31*(1+($B$4/365)*(($D$7*($E$7-$C$7))+($D$8*($E$7-$C$8))+($D$9*($E$7-$C$9))+($D$10*($E$7-$C$10))))),-1)</f>
        <v>4280</v>
      </c>
    </row>
    <row r="32" spans="1:6" x14ac:dyDescent="0.25">
      <c r="A32" s="35" t="s">
        <v>3</v>
      </c>
      <c r="B32" s="43">
        <f>ROUND((D32*(1+($B$3/365)*(($D$7*($A$7-$C$7))+($D$8*($A$7-$C$8))+($D$9*($A$7-$C$9))+($D$10*($A$7-$C$10))))),-1)</f>
        <v>4620</v>
      </c>
      <c r="C32" s="35" t="s">
        <v>3</v>
      </c>
      <c r="D32" s="24">
        <v>4640</v>
      </c>
      <c r="E32" s="35" t="s">
        <v>3</v>
      </c>
      <c r="F32" s="37">
        <f t="shared" si="0"/>
        <v>4720</v>
      </c>
    </row>
    <row r="33" spans="1:6" x14ac:dyDescent="0.25">
      <c r="A33" s="35" t="s">
        <v>4</v>
      </c>
      <c r="B33" s="43">
        <f>ROUND((D33*(1+($B$3/365)*(($D$7*($A$7-$C$7))+($D$8*($A$7-$C$8))+($D$9*($A$7-$C$9))+($D$10*($A$7-$C$10))))),-1)</f>
        <v>5440</v>
      </c>
      <c r="C33" s="35" t="s">
        <v>4</v>
      </c>
      <c r="D33" s="24">
        <v>5460</v>
      </c>
      <c r="E33" s="35" t="s">
        <v>4</v>
      </c>
      <c r="F33" s="37">
        <f t="shared" si="0"/>
        <v>5550</v>
      </c>
    </row>
    <row r="34" spans="1:6" x14ac:dyDescent="0.25">
      <c r="D34" s="110"/>
    </row>
    <row r="35" spans="1:6" ht="15.75" x14ac:dyDescent="0.25">
      <c r="A35" s="33"/>
      <c r="B35" s="33"/>
      <c r="C35" s="40" t="s">
        <v>14</v>
      </c>
      <c r="D35" s="46"/>
      <c r="E35" s="33"/>
      <c r="F35" s="33"/>
    </row>
    <row r="36" spans="1:6" x14ac:dyDescent="0.25">
      <c r="A36" s="35" t="s">
        <v>0</v>
      </c>
      <c r="B36" s="37"/>
      <c r="C36" s="35" t="s">
        <v>0</v>
      </c>
      <c r="D36" s="43"/>
      <c r="E36" s="35" t="s">
        <v>0</v>
      </c>
      <c r="F36" s="37"/>
    </row>
    <row r="37" spans="1:6" x14ac:dyDescent="0.25">
      <c r="A37" s="35" t="s">
        <v>1</v>
      </c>
      <c r="B37" s="43">
        <f>ROUND((D37*(1+($B$3/365)*(($D$7*($A$7-$C$7))+($D$8*($A$7-$C$8))+($D$9*($A$7-$C$9))+($D$10*($A$7-$C$10))))),-1)</f>
        <v>4440</v>
      </c>
      <c r="C37" s="35" t="s">
        <v>1</v>
      </c>
      <c r="D37" s="24">
        <v>4450</v>
      </c>
      <c r="E37" s="35" t="s">
        <v>1</v>
      </c>
      <c r="F37" s="37">
        <f>ROUND((D37*(1+($B$4/365)*(($D$7*($E$7-$C$7))+($D$8*($E$7-$C$8))+($D$9*($E$7-$C$9))+($D$10*($E$7-$C$10))))),-1)</f>
        <v>4520</v>
      </c>
    </row>
    <row r="38" spans="1:6" x14ac:dyDescent="0.25">
      <c r="A38" s="35" t="s">
        <v>2</v>
      </c>
      <c r="B38" s="43">
        <f>ROUND((D38*(1+($B$3/365)*(($D$7*($A$7-$C$7))+($D$8*($A$7-$C$8))+($D$9*($A$7-$C$9))+($D$10*($A$7-$C$10))))),-1)</f>
        <v>5050</v>
      </c>
      <c r="C38" s="35" t="s">
        <v>2</v>
      </c>
      <c r="D38" s="24">
        <v>5070</v>
      </c>
      <c r="E38" s="35" t="s">
        <v>2</v>
      </c>
      <c r="F38" s="37">
        <f t="shared" ref="F38:F40" si="1">ROUND((D38*(1+($B$4/365)*(($D$7*($E$7-$C$7))+($D$8*($E$7-$C$8))+($D$9*($E$7-$C$9))+($D$10*($E$7-$C$10))))),-1)</f>
        <v>5150</v>
      </c>
    </row>
    <row r="39" spans="1:6" x14ac:dyDescent="0.25">
      <c r="A39" s="35" t="s">
        <v>3</v>
      </c>
      <c r="B39" s="43">
        <f>ROUND((D39*(1+($B$3/365)*(($D$7*($A$7-$C$7))+($D$8*($A$7-$C$8))+($D$9*($A$7-$C$9))+($D$10*($A$7-$C$10))))),-1)</f>
        <v>5580</v>
      </c>
      <c r="C39" s="35" t="s">
        <v>3</v>
      </c>
      <c r="D39" s="24">
        <v>5600</v>
      </c>
      <c r="E39" s="35" t="s">
        <v>3</v>
      </c>
      <c r="F39" s="37">
        <f t="shared" si="1"/>
        <v>5690</v>
      </c>
    </row>
    <row r="40" spans="1:6" x14ac:dyDescent="0.25">
      <c r="A40" s="35" t="s">
        <v>4</v>
      </c>
      <c r="B40" s="43">
        <f>ROUND((D40*(1+($B$3/365)*(($D$7*($A$7-$C$7))+($D$8*($A$7-$C$8))+($D$9*($A$7-$C$9))+($D$10*($A$7-$C$10))))),-1)</f>
        <v>6570</v>
      </c>
      <c r="C40" s="35" t="s">
        <v>4</v>
      </c>
      <c r="D40" s="24">
        <v>6590</v>
      </c>
      <c r="E40" s="35" t="s">
        <v>4</v>
      </c>
      <c r="F40" s="37">
        <f t="shared" si="1"/>
        <v>6700</v>
      </c>
    </row>
  </sheetData>
  <mergeCells count="11">
    <mergeCell ref="A21:B21"/>
    <mergeCell ref="C21:D21"/>
    <mergeCell ref="E21:F21"/>
    <mergeCell ref="A27:B27"/>
    <mergeCell ref="C27:D27"/>
    <mergeCell ref="E27:F27"/>
    <mergeCell ref="C5:D5"/>
    <mergeCell ref="A1:F1"/>
    <mergeCell ref="A5:B5"/>
    <mergeCell ref="E5:F5"/>
    <mergeCell ref="E19:F19"/>
  </mergeCells>
  <pageMargins left="0.7" right="0.7" top="0.75" bottom="0.75" header="0.3" footer="0.3"/>
  <pageSetup paperSize="9" scale="82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topLeftCell="A25" zoomScale="115" zoomScaleNormal="100" zoomScaleSheetLayoutView="115" workbookViewId="0">
      <selection activeCell="D28" sqref="D28:D39"/>
    </sheetView>
  </sheetViews>
  <sheetFormatPr defaultRowHeight="15" x14ac:dyDescent="0.25"/>
  <cols>
    <col min="1" max="1" width="24.85546875" customWidth="1"/>
    <col min="2" max="2" width="13.140625" customWidth="1"/>
    <col min="3" max="3" width="16.85546875" customWidth="1"/>
    <col min="4" max="4" width="13.140625" customWidth="1"/>
    <col min="5" max="5" width="16.85546875" customWidth="1"/>
    <col min="6" max="6" width="13.140625" customWidth="1"/>
    <col min="7" max="7" width="15" customWidth="1"/>
    <col min="8" max="8" width="0" hidden="1" customWidth="1"/>
  </cols>
  <sheetData>
    <row r="1" spans="1:8" x14ac:dyDescent="0.25">
      <c r="A1" s="79" t="str">
        <f>КЭСБ!A1</f>
        <v>Расчет фиксированных цен при оплате по факту и предоплате 2019 год</v>
      </c>
      <c r="B1" s="79"/>
      <c r="C1" s="79"/>
      <c r="D1" s="79"/>
      <c r="E1" s="79"/>
      <c r="F1" s="79"/>
    </row>
    <row r="2" spans="1:8" x14ac:dyDescent="0.25">
      <c r="A2" s="64" t="s">
        <v>23</v>
      </c>
      <c r="D2" s="28"/>
      <c r="E2" s="28"/>
      <c r="F2" s="28"/>
    </row>
    <row r="3" spans="1:8" x14ac:dyDescent="0.25">
      <c r="A3" s="53" t="s">
        <v>17</v>
      </c>
      <c r="B3" s="29">
        <f>КЭСБ!B3</f>
        <v>0.1</v>
      </c>
      <c r="C3" s="33"/>
      <c r="D3" s="33"/>
      <c r="E3" s="30"/>
      <c r="F3" s="30"/>
    </row>
    <row r="4" spans="1:8" x14ac:dyDescent="0.25">
      <c r="A4" s="53" t="s">
        <v>18</v>
      </c>
      <c r="B4" s="29">
        <f>КЭСБ!B4</f>
        <v>0.2</v>
      </c>
      <c r="C4" s="33"/>
      <c r="D4" s="33"/>
      <c r="E4" s="30"/>
      <c r="F4" s="30"/>
    </row>
    <row r="5" spans="1:8" ht="32.25" customHeight="1" x14ac:dyDescent="0.25">
      <c r="A5" s="80" t="s">
        <v>11</v>
      </c>
      <c r="B5" s="80"/>
      <c r="C5" s="86" t="s">
        <v>12</v>
      </c>
      <c r="D5" s="86"/>
      <c r="E5" s="84" t="s">
        <v>9</v>
      </c>
      <c r="F5" s="84"/>
    </row>
    <row r="6" spans="1:8" x14ac:dyDescent="0.25">
      <c r="A6" s="44" t="s">
        <v>6</v>
      </c>
      <c r="B6" s="44" t="s">
        <v>7</v>
      </c>
      <c r="C6" s="49" t="s">
        <v>6</v>
      </c>
      <c r="D6" s="49" t="s">
        <v>7</v>
      </c>
      <c r="E6" s="49" t="s">
        <v>6</v>
      </c>
      <c r="F6" s="49" t="s">
        <v>7</v>
      </c>
    </row>
    <row r="7" spans="1:8" x14ac:dyDescent="0.25">
      <c r="A7" s="45">
        <v>42005</v>
      </c>
      <c r="B7" s="46">
        <v>1</v>
      </c>
      <c r="C7" s="31">
        <v>42014</v>
      </c>
      <c r="D7" s="32">
        <v>0.3</v>
      </c>
      <c r="E7" s="31">
        <v>42050</v>
      </c>
      <c r="F7" s="32">
        <v>1</v>
      </c>
    </row>
    <row r="8" spans="1:8" x14ac:dyDescent="0.25">
      <c r="A8" s="47"/>
      <c r="B8" s="47"/>
      <c r="C8" s="31">
        <v>42029</v>
      </c>
      <c r="D8" s="32">
        <v>0.4</v>
      </c>
      <c r="E8" s="33"/>
      <c r="F8" s="33"/>
    </row>
    <row r="9" spans="1:8" x14ac:dyDescent="0.25">
      <c r="A9" s="47"/>
      <c r="B9" s="47"/>
      <c r="C9" s="31">
        <v>42053</v>
      </c>
      <c r="D9" s="32">
        <v>0.3</v>
      </c>
      <c r="E9" s="33"/>
      <c r="F9" s="33"/>
    </row>
    <row r="10" spans="1:8" x14ac:dyDescent="0.25">
      <c r="A10" s="47"/>
      <c r="B10" s="47"/>
      <c r="C10" s="31"/>
      <c r="D10" s="32"/>
      <c r="E10" s="33"/>
      <c r="F10" s="33"/>
    </row>
    <row r="11" spans="1:8" ht="8.25" customHeight="1" x14ac:dyDescent="0.25">
      <c r="A11" s="44"/>
      <c r="B11" s="44"/>
      <c r="C11" s="34"/>
      <c r="D11" s="34"/>
      <c r="E11" s="34"/>
      <c r="F11" s="34"/>
    </row>
    <row r="12" spans="1:8" x14ac:dyDescent="0.25">
      <c r="A12" s="48" t="s">
        <v>0</v>
      </c>
      <c r="B12" s="43"/>
      <c r="C12" s="35" t="s">
        <v>0</v>
      </c>
      <c r="D12" s="36"/>
      <c r="E12" s="35" t="s">
        <v>0</v>
      </c>
      <c r="F12" s="37"/>
      <c r="G12" s="22"/>
    </row>
    <row r="13" spans="1:8" x14ac:dyDescent="0.25">
      <c r="A13" s="48" t="s">
        <v>1</v>
      </c>
      <c r="B13" s="43">
        <f>ROUND((D13*(1+($B$3/365)*(($D$7*($A$7-$C$7))+($D$8*($A$7-$C$8))+($D$9*($A$7-$C$9))))),-1)</f>
        <v>5190</v>
      </c>
      <c r="C13" s="35" t="s">
        <v>1</v>
      </c>
      <c r="D13" s="36">
        <v>5230</v>
      </c>
      <c r="E13" s="35" t="s">
        <v>1</v>
      </c>
      <c r="F13" s="37">
        <f>ROUND((D13*(1+($B$4/365)*(($D$7*($E$7-$C$7))+($D$8*($E$7-$C$8))+($D$9*($E$7-$C$9))))),-1)</f>
        <v>5280</v>
      </c>
      <c r="H13">
        <f>(F13-[1]Владимир!D12)/10</f>
        <v>145</v>
      </c>
    </row>
    <row r="14" spans="1:8" x14ac:dyDescent="0.25">
      <c r="A14" s="48" t="s">
        <v>2</v>
      </c>
      <c r="B14" s="43">
        <f>ROUND((D14*(1+($B$3/365)*(($D$7*($A$7-$C$7))+($D$8*($A$7-$C$8))+($D$9*($A$7-$C$9))))),-1)</f>
        <v>5710</v>
      </c>
      <c r="C14" s="35" t="s">
        <v>2</v>
      </c>
      <c r="D14" s="36">
        <v>5750</v>
      </c>
      <c r="E14" s="35" t="s">
        <v>2</v>
      </c>
      <c r="F14" s="37">
        <f>ROUND((D14*(1+($B$4/365)*(($D$7*($E$7-$C$7))+($D$8*($E$7-$C$8))+($D$9*($E$7-$C$9))))),-1)</f>
        <v>5810</v>
      </c>
      <c r="H14">
        <f>(F14-[1]Владимир!D13)/10</f>
        <v>160</v>
      </c>
    </row>
    <row r="15" spans="1:8" x14ac:dyDescent="0.25">
      <c r="A15" s="48" t="s">
        <v>3</v>
      </c>
      <c r="B15" s="43">
        <f>ROUND((D15*(1+($B$3/365)*(($D$7*($A$7-$C$7))+($D$8*($A$7-$C$8))+($D$9*($A$7-$C$9))))),-1)</f>
        <v>6190</v>
      </c>
      <c r="C15" s="35" t="s">
        <v>3</v>
      </c>
      <c r="D15" s="36">
        <v>6240</v>
      </c>
      <c r="E15" s="35" t="s">
        <v>3</v>
      </c>
      <c r="F15" s="37">
        <f>ROUND((D15*(1+($B$4/365)*(($D$7*($E$7-$C$7))+($D$8*($E$7-$C$8))+($D$9*($E$7-$C$9))))),-1)</f>
        <v>6300</v>
      </c>
      <c r="H15">
        <f>(F15-[1]Владимир!D14)/10</f>
        <v>174</v>
      </c>
    </row>
    <row r="16" spans="1:8" x14ac:dyDescent="0.25">
      <c r="A16" s="48" t="s">
        <v>4</v>
      </c>
      <c r="B16" s="43">
        <f>ROUND((D16*(1+($B$3/365)*(($D$7*($A$7-$C$7))+($D$8*($A$7-$C$8))+($D$9*($A$7-$C$9))))),-1)</f>
        <v>7370</v>
      </c>
      <c r="C16" s="35" t="s">
        <v>4</v>
      </c>
      <c r="D16" s="36">
        <v>7420</v>
      </c>
      <c r="E16" s="35" t="s">
        <v>4</v>
      </c>
      <c r="F16" s="37">
        <f>ROUND((D16*(1+($B$4/365)*(($D$7*($E$7-$C$7))+($D$8*($E$7-$C$8))+($D$9*($E$7-$C$9))))),-1)</f>
        <v>7490</v>
      </c>
      <c r="H16">
        <f>(F16-[1]Владимир!D15)/10</f>
        <v>206</v>
      </c>
    </row>
    <row r="18" spans="1:6" x14ac:dyDescent="0.25">
      <c r="A18" s="54"/>
      <c r="B18" s="54"/>
      <c r="C18" s="41" t="s">
        <v>16</v>
      </c>
      <c r="F18" s="54"/>
    </row>
    <row r="19" spans="1:6" x14ac:dyDescent="0.25">
      <c r="A19" s="53" t="s">
        <v>17</v>
      </c>
      <c r="B19" s="29">
        <f>B3</f>
        <v>0.1</v>
      </c>
      <c r="C19" s="33"/>
      <c r="D19" s="33"/>
      <c r="E19" s="82"/>
      <c r="F19" s="82"/>
    </row>
    <row r="20" spans="1:6" x14ac:dyDescent="0.25">
      <c r="A20" s="53" t="s">
        <v>18</v>
      </c>
      <c r="B20" s="29">
        <f>B4</f>
        <v>0.2</v>
      </c>
      <c r="C20" s="33"/>
      <c r="D20" s="33"/>
      <c r="E20" s="63"/>
      <c r="F20" s="63"/>
    </row>
    <row r="21" spans="1:6" x14ac:dyDescent="0.25">
      <c r="A21" s="85" t="s">
        <v>11</v>
      </c>
      <c r="B21" s="85"/>
      <c r="C21" s="86" t="s">
        <v>12</v>
      </c>
      <c r="D21" s="86"/>
      <c r="E21" s="87" t="s">
        <v>9</v>
      </c>
      <c r="F21" s="87"/>
    </row>
    <row r="22" spans="1:6" x14ac:dyDescent="0.25">
      <c r="A22" s="63" t="s">
        <v>6</v>
      </c>
      <c r="B22" s="63" t="s">
        <v>7</v>
      </c>
      <c r="C22" s="63" t="s">
        <v>6</v>
      </c>
      <c r="D22" s="63" t="s">
        <v>7</v>
      </c>
      <c r="E22" s="63" t="s">
        <v>6</v>
      </c>
      <c r="F22" s="63" t="s">
        <v>7</v>
      </c>
    </row>
    <row r="23" spans="1:6" x14ac:dyDescent="0.25">
      <c r="A23" s="31">
        <v>42005</v>
      </c>
      <c r="B23" s="32">
        <v>1</v>
      </c>
      <c r="C23" s="31">
        <v>42014</v>
      </c>
      <c r="D23" s="32">
        <v>0.3</v>
      </c>
      <c r="E23" s="31">
        <v>42050</v>
      </c>
      <c r="F23" s="32">
        <v>1</v>
      </c>
    </row>
    <row r="24" spans="1:6" x14ac:dyDescent="0.25">
      <c r="A24" s="33"/>
      <c r="B24" s="33"/>
      <c r="C24" s="31">
        <v>42029</v>
      </c>
      <c r="D24" s="32">
        <v>0.4</v>
      </c>
      <c r="E24" s="33"/>
      <c r="F24" s="33"/>
    </row>
    <row r="25" spans="1:6" x14ac:dyDescent="0.25">
      <c r="A25" s="33"/>
      <c r="B25" s="33"/>
      <c r="C25" s="31">
        <v>42053</v>
      </c>
      <c r="D25" s="32">
        <v>0.3</v>
      </c>
      <c r="E25" s="33"/>
      <c r="F25" s="33"/>
    </row>
    <row r="26" spans="1:6" x14ac:dyDescent="0.25">
      <c r="A26" s="81"/>
      <c r="B26" s="81"/>
      <c r="C26" s="81"/>
      <c r="D26" s="81"/>
      <c r="E26" s="81"/>
      <c r="F26" s="81"/>
    </row>
    <row r="27" spans="1:6" ht="15.75" x14ac:dyDescent="0.25">
      <c r="A27" s="33"/>
      <c r="B27" s="33"/>
      <c r="C27" s="40" t="s">
        <v>13</v>
      </c>
      <c r="D27" s="32"/>
      <c r="E27" s="33"/>
      <c r="F27" s="33"/>
    </row>
    <row r="28" spans="1:6" x14ac:dyDescent="0.25">
      <c r="A28" s="35" t="s">
        <v>0</v>
      </c>
      <c r="B28" s="37"/>
      <c r="C28" s="35" t="s">
        <v>0</v>
      </c>
      <c r="D28" s="43"/>
      <c r="E28" s="35" t="s">
        <v>0</v>
      </c>
      <c r="F28" s="37"/>
    </row>
    <row r="29" spans="1:6" x14ac:dyDescent="0.25">
      <c r="A29" s="35" t="s">
        <v>1</v>
      </c>
      <c r="B29" s="43">
        <f>ROUND((D29*(1+($B$3/365)*(($D$7*($A$7-$C$7))+($D$8*($A$7-$C$8))+($D$9*($A$7-$C$9))))),-1)</f>
        <v>4860</v>
      </c>
      <c r="C29" s="35" t="s">
        <v>1</v>
      </c>
      <c r="D29" s="24">
        <v>4900</v>
      </c>
      <c r="E29" s="35" t="s">
        <v>1</v>
      </c>
      <c r="F29" s="37">
        <f>ROUND((D29*(1+($B$4/365)*(($D$7*($E$7-$C$7))+($D$8*($E$7-$C$8))+($D$9*($E$7-$C$9))))),-1)</f>
        <v>4950</v>
      </c>
    </row>
    <row r="30" spans="1:6" x14ac:dyDescent="0.25">
      <c r="A30" s="35" t="s">
        <v>2</v>
      </c>
      <c r="B30" s="43">
        <f t="shared" ref="B30:B32" si="0">ROUND((D30*(1+($B$3/365)*(($D$7*($A$7-$C$7))+($D$8*($A$7-$C$8))+($D$9*($A$7-$C$9))))),-1)</f>
        <v>5380</v>
      </c>
      <c r="C30" s="35" t="s">
        <v>2</v>
      </c>
      <c r="D30" s="24">
        <v>5420</v>
      </c>
      <c r="E30" s="35" t="s">
        <v>2</v>
      </c>
      <c r="F30" s="37">
        <f t="shared" ref="F30:F32" si="1">ROUND((D30*(1+($B$4/365)*(($D$7*($E$7-$C$7))+($D$8*($E$7-$C$8))+($D$9*($E$7-$C$9))))),-1)</f>
        <v>5470</v>
      </c>
    </row>
    <row r="31" spans="1:6" x14ac:dyDescent="0.25">
      <c r="A31" s="35" t="s">
        <v>3</v>
      </c>
      <c r="B31" s="43">
        <f t="shared" si="0"/>
        <v>5850</v>
      </c>
      <c r="C31" s="35" t="s">
        <v>3</v>
      </c>
      <c r="D31" s="24">
        <v>5890</v>
      </c>
      <c r="E31" s="35" t="s">
        <v>3</v>
      </c>
      <c r="F31" s="37">
        <f t="shared" si="1"/>
        <v>5950</v>
      </c>
    </row>
    <row r="32" spans="1:6" x14ac:dyDescent="0.25">
      <c r="A32" s="35" t="s">
        <v>4</v>
      </c>
      <c r="B32" s="43">
        <f t="shared" si="0"/>
        <v>7050</v>
      </c>
      <c r="C32" s="35" t="s">
        <v>4</v>
      </c>
      <c r="D32" s="24">
        <v>7100</v>
      </c>
      <c r="E32" s="35" t="s">
        <v>4</v>
      </c>
      <c r="F32" s="37">
        <f t="shared" si="1"/>
        <v>7170</v>
      </c>
    </row>
    <row r="33" spans="1:6" x14ac:dyDescent="0.25">
      <c r="D33" s="24"/>
    </row>
    <row r="34" spans="1:6" ht="15.75" x14ac:dyDescent="0.25">
      <c r="A34" s="33"/>
      <c r="B34" s="33"/>
      <c r="C34" s="40" t="s">
        <v>14</v>
      </c>
      <c r="D34" s="46"/>
      <c r="E34" s="33"/>
      <c r="F34" s="33"/>
    </row>
    <row r="35" spans="1:6" x14ac:dyDescent="0.25">
      <c r="A35" s="35" t="s">
        <v>0</v>
      </c>
      <c r="B35" s="37"/>
      <c r="C35" s="35" t="s">
        <v>0</v>
      </c>
      <c r="D35" s="43"/>
      <c r="E35" s="35" t="s">
        <v>0</v>
      </c>
      <c r="F35" s="37"/>
    </row>
    <row r="36" spans="1:6" x14ac:dyDescent="0.25">
      <c r="A36" s="35" t="s">
        <v>1</v>
      </c>
      <c r="B36" s="43">
        <f>ROUND((D36*(1+($B$3/365)*(($D$7*($A$7-$C$7))+($D$8*($A$7-$C$8))+($D$9*($A$7-$C$9))))),-1)</f>
        <v>5320</v>
      </c>
      <c r="C36" s="35" t="s">
        <v>1</v>
      </c>
      <c r="D36" s="24">
        <v>5360</v>
      </c>
      <c r="E36" s="35" t="s">
        <v>1</v>
      </c>
      <c r="F36" s="37">
        <f>ROUND((D36*(1+($B$4/365)*(($D$7*($E$7-$C$7))+($D$8*($E$7-$C$8))+($D$9*($E$7-$C$9))))),-1)</f>
        <v>5410</v>
      </c>
    </row>
    <row r="37" spans="1:6" x14ac:dyDescent="0.25">
      <c r="A37" s="35" t="s">
        <v>2</v>
      </c>
      <c r="B37" s="43">
        <f t="shared" ref="B37:B39" si="2">ROUND((D37*(1+($B$3/365)*(($D$7*($A$7-$C$7))+($D$8*($A$7-$C$8))+($D$9*($A$7-$C$9))))),-1)</f>
        <v>5890</v>
      </c>
      <c r="C37" s="35" t="s">
        <v>2</v>
      </c>
      <c r="D37" s="24">
        <v>5930</v>
      </c>
      <c r="E37" s="35" t="s">
        <v>2</v>
      </c>
      <c r="F37" s="37">
        <f t="shared" ref="F37:F39" si="3">ROUND((D37*(1+($B$4/365)*(($D$7*($E$7-$C$7))+($D$8*($E$7-$C$8))+($D$9*($E$7-$C$9))))),-1)</f>
        <v>5990</v>
      </c>
    </row>
    <row r="38" spans="1:6" x14ac:dyDescent="0.25">
      <c r="A38" s="35" t="s">
        <v>3</v>
      </c>
      <c r="B38" s="43">
        <f t="shared" si="2"/>
        <v>6400</v>
      </c>
      <c r="C38" s="35" t="s">
        <v>3</v>
      </c>
      <c r="D38" s="24">
        <v>6450</v>
      </c>
      <c r="E38" s="35" t="s">
        <v>3</v>
      </c>
      <c r="F38" s="37">
        <f t="shared" si="3"/>
        <v>6510</v>
      </c>
    </row>
    <row r="39" spans="1:6" x14ac:dyDescent="0.25">
      <c r="A39" s="35" t="s">
        <v>4</v>
      </c>
      <c r="B39" s="43">
        <f t="shared" si="2"/>
        <v>7700</v>
      </c>
      <c r="C39" s="35" t="s">
        <v>4</v>
      </c>
      <c r="D39" s="24">
        <v>7760</v>
      </c>
      <c r="E39" s="35" t="s">
        <v>4</v>
      </c>
      <c r="F39" s="37">
        <f t="shared" si="3"/>
        <v>7840</v>
      </c>
    </row>
  </sheetData>
  <mergeCells count="11">
    <mergeCell ref="A21:B21"/>
    <mergeCell ref="C21:D21"/>
    <mergeCell ref="E21:F21"/>
    <mergeCell ref="A26:B26"/>
    <mergeCell ref="C26:D26"/>
    <mergeCell ref="E26:F26"/>
    <mergeCell ref="C5:D5"/>
    <mergeCell ref="E5:F5"/>
    <mergeCell ref="A5:B5"/>
    <mergeCell ref="A1:F1"/>
    <mergeCell ref="E19:F19"/>
  </mergeCells>
  <pageMargins left="0.7" right="0.7" top="0.75" bottom="0.75" header="0.3" footer="0.3"/>
  <pageSetup paperSize="9" scale="8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КЭСБ_old</vt:lpstr>
      <vt:lpstr>ОЭСБ_old</vt:lpstr>
      <vt:lpstr>СЭСБ_old</vt:lpstr>
      <vt:lpstr>УЭСК_old</vt:lpstr>
      <vt:lpstr>КЭСБ</vt:lpstr>
      <vt:lpstr>ОЭСБ</vt:lpstr>
      <vt:lpstr>СЭСБ</vt:lpstr>
      <vt:lpstr>УЭСК</vt:lpstr>
      <vt:lpstr>Владимир</vt:lpstr>
      <vt:lpstr>Иваново</vt:lpstr>
      <vt:lpstr>Самара</vt:lpstr>
      <vt:lpstr>Саратов</vt:lpstr>
      <vt:lpstr>отсрочка_авансы 3 месяца</vt:lpstr>
      <vt:lpstr>СЭСБ!Область_печати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2019-12-04T07:30:00Z</dcterms:modified>
</cp:coreProperties>
</file>